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F\EKONOMI\1. Mål och budget med flerårsplan\2021\SBN och Mhn\LEX\Gällande 200624\"/>
    </mc:Choice>
  </mc:AlternateContent>
  <xr:revisionPtr revIDLastSave="0" documentId="13_ncr:1_{FBE56441-7ECC-4EC1-BC73-C8EEA168D5EC}" xr6:coauthVersionLast="45" xr6:coauthVersionMax="45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Drift per nämnd (2)" sheetId="28" state="hidden" r:id="rId1"/>
    <sheet name="SBN" sheetId="12" r:id="rId2"/>
    <sheet name="SBN statsbidrag mm " sheetId="3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2" l="1"/>
  <c r="F9" i="12" l="1"/>
  <c r="I9" i="12"/>
  <c r="H9" i="12"/>
  <c r="G9" i="12"/>
  <c r="F18" i="12"/>
  <c r="E10" i="12" l="1"/>
  <c r="O57" i="32" l="1"/>
  <c r="N57" i="32"/>
  <c r="M57" i="32"/>
  <c r="L57" i="32"/>
  <c r="K57" i="32"/>
  <c r="J57" i="32"/>
  <c r="H57" i="32"/>
  <c r="G57" i="32"/>
  <c r="F57" i="32"/>
  <c r="E57" i="32"/>
  <c r="D57" i="32"/>
  <c r="C57" i="32"/>
  <c r="O43" i="32"/>
  <c r="N43" i="32"/>
  <c r="M43" i="32"/>
  <c r="L43" i="32"/>
  <c r="K43" i="32"/>
  <c r="J43" i="32"/>
  <c r="H43" i="32"/>
  <c r="G43" i="32"/>
  <c r="F43" i="32"/>
  <c r="E43" i="32"/>
  <c r="D43" i="32"/>
  <c r="C43" i="32"/>
  <c r="O29" i="32"/>
  <c r="N29" i="32"/>
  <c r="M29" i="32"/>
  <c r="L29" i="32"/>
  <c r="K29" i="32"/>
  <c r="J29" i="32"/>
  <c r="H29" i="32"/>
  <c r="G29" i="32"/>
  <c r="F29" i="32"/>
  <c r="E29" i="32"/>
  <c r="D29" i="32"/>
  <c r="C29" i="32"/>
  <c r="O14" i="32"/>
  <c r="N14" i="32"/>
  <c r="M14" i="32"/>
  <c r="L14" i="32"/>
  <c r="K14" i="32"/>
  <c r="J14" i="32"/>
  <c r="H14" i="32"/>
  <c r="G14" i="32"/>
  <c r="F14" i="32"/>
  <c r="E14" i="32"/>
  <c r="D14" i="32"/>
  <c r="C14" i="32"/>
  <c r="H25" i="12" l="1"/>
  <c r="I25" i="12" s="1"/>
  <c r="H26" i="12"/>
  <c r="I26" i="12" s="1"/>
  <c r="G20" i="12"/>
  <c r="H20" i="12" s="1"/>
  <c r="I20" i="12" s="1"/>
  <c r="G21" i="12"/>
  <c r="H21" i="12" s="1"/>
  <c r="I21" i="12" s="1"/>
  <c r="G22" i="12"/>
  <c r="H22" i="12" s="1"/>
  <c r="I22" i="12" s="1"/>
  <c r="G24" i="12"/>
  <c r="H24" i="12" s="1"/>
  <c r="I24" i="12" s="1"/>
  <c r="G25" i="12"/>
  <c r="G26" i="12"/>
  <c r="G27" i="12"/>
  <c r="H27" i="12" s="1"/>
  <c r="I27" i="12" s="1"/>
  <c r="G28" i="12"/>
  <c r="H28" i="12" s="1"/>
  <c r="I28" i="12" s="1"/>
  <c r="G19" i="12"/>
  <c r="H19" i="12" l="1"/>
  <c r="I19" i="12" s="1"/>
  <c r="D10" i="12"/>
  <c r="D12" i="12" l="1"/>
  <c r="D23" i="12" l="1"/>
  <c r="D29" i="12" s="1"/>
  <c r="D30" i="12"/>
  <c r="F23" i="12"/>
  <c r="E23" i="12"/>
  <c r="E11" i="12"/>
  <c r="E18" i="12" s="1"/>
  <c r="G23" i="12" l="1"/>
  <c r="F29" i="12"/>
  <c r="E12" i="12"/>
  <c r="H23" i="12" l="1"/>
  <c r="I23" i="12" s="1"/>
  <c r="I29" i="12" s="1"/>
  <c r="I11" i="12" s="1"/>
  <c r="G29" i="12"/>
  <c r="G11" i="12" s="1"/>
  <c r="H29" i="12"/>
  <c r="H11" i="12" s="1"/>
  <c r="H12" i="12" s="1"/>
  <c r="E29" i="12"/>
  <c r="E30" i="12" s="1"/>
  <c r="F30" i="12"/>
  <c r="I12" i="12" l="1"/>
  <c r="I18" i="12"/>
  <c r="I30" i="12" s="1"/>
  <c r="H18" i="12"/>
  <c r="G12" i="12"/>
  <c r="G18" i="12"/>
  <c r="G30" i="12" s="1"/>
  <c r="H30" i="12"/>
  <c r="O8" i="28"/>
  <c r="O9" i="28"/>
  <c r="O11" i="28"/>
  <c r="K21" i="28"/>
  <c r="K26" i="28" s="1"/>
  <c r="J21" i="28"/>
  <c r="C11" i="28" l="1"/>
  <c r="C19" i="28"/>
  <c r="C8" i="28"/>
  <c r="C14" i="28" l="1"/>
  <c r="C13" i="28"/>
  <c r="C12" i="28"/>
  <c r="D19" i="28"/>
  <c r="C18" i="28"/>
  <c r="C17" i="28"/>
  <c r="C16" i="28"/>
  <c r="C15" i="28"/>
  <c r="C10" i="28"/>
  <c r="D11" i="28"/>
  <c r="D8" i="28"/>
  <c r="D12" i="28" l="1"/>
  <c r="E19" i="28"/>
  <c r="D13" i="28"/>
  <c r="D16" i="28"/>
  <c r="D15" i="28"/>
  <c r="D18" i="28"/>
  <c r="D17" i="28"/>
  <c r="D10" i="28"/>
  <c r="E11" i="28"/>
  <c r="E8" i="28"/>
  <c r="E12" i="28" l="1"/>
  <c r="F19" i="28"/>
  <c r="E18" i="28"/>
  <c r="E17" i="28"/>
  <c r="E16" i="28"/>
  <c r="E15" i="28"/>
  <c r="D14" i="28"/>
  <c r="F11" i="28"/>
  <c r="F8" i="28"/>
  <c r="E14" i="28" l="1"/>
  <c r="F12" i="28"/>
  <c r="G19" i="28"/>
  <c r="F18" i="28"/>
  <c r="F17" i="28"/>
  <c r="F16" i="28"/>
  <c r="F15" i="28"/>
  <c r="E10" i="28"/>
  <c r="G11" i="28"/>
  <c r="G8" i="28"/>
  <c r="F14" i="28" l="1"/>
  <c r="E13" i="28"/>
  <c r="G12" i="28"/>
  <c r="G17" i="28"/>
  <c r="G16" i="28"/>
  <c r="G15" i="28"/>
  <c r="F10" i="28"/>
  <c r="G14" i="28"/>
  <c r="G18" i="28" l="1"/>
  <c r="G10" i="28"/>
  <c r="F13" i="28" l="1"/>
  <c r="G13" i="28" l="1"/>
  <c r="C7" i="28" l="1"/>
  <c r="C21" i="28" s="1"/>
  <c r="E7" i="28" l="1"/>
  <c r="D7" i="28"/>
  <c r="D21" i="28" s="1"/>
  <c r="F7" i="28" l="1"/>
  <c r="E21" i="28"/>
  <c r="E23" i="28"/>
  <c r="G7" i="28" l="1"/>
  <c r="E24" i="28"/>
  <c r="L7" i="28" s="1"/>
  <c r="F21" i="28"/>
  <c r="F23" i="28"/>
  <c r="L19" i="28" l="1"/>
  <c r="L18" i="28"/>
  <c r="L17" i="28"/>
  <c r="L10" i="28"/>
  <c r="L15" i="28"/>
  <c r="L16" i="28"/>
  <c r="G23" i="28"/>
  <c r="G21" i="28"/>
  <c r="F24" i="28"/>
  <c r="M7" i="28" s="1"/>
  <c r="L13" i="28"/>
  <c r="L14" i="28"/>
  <c r="M19" i="28" l="1"/>
  <c r="M15" i="28"/>
  <c r="M17" i="28"/>
  <c r="M16" i="28"/>
  <c r="M18" i="28"/>
  <c r="M12" i="28"/>
  <c r="M13" i="28"/>
  <c r="M14" i="28"/>
  <c r="G24" i="28"/>
  <c r="N7" i="28" s="1"/>
  <c r="L21" i="28"/>
  <c r="M10" i="28"/>
  <c r="N12" i="28" l="1"/>
  <c r="O12" i="28" s="1"/>
  <c r="N19" i="28"/>
  <c r="O19" i="28" s="1"/>
  <c r="N13" i="28"/>
  <c r="O13" i="28" s="1"/>
  <c r="N10" i="28"/>
  <c r="O10" i="28" s="1"/>
  <c r="N14" i="28"/>
  <c r="O14" i="28" s="1"/>
  <c r="N16" i="28"/>
  <c r="O16" i="28" s="1"/>
  <c r="N18" i="28"/>
  <c r="O18" i="28" s="1"/>
  <c r="N17" i="28"/>
  <c r="O17" i="28" s="1"/>
  <c r="N15" i="28"/>
  <c r="O15" i="28" s="1"/>
  <c r="M21" i="28"/>
  <c r="M22" i="28" s="1"/>
  <c r="L26" i="28"/>
  <c r="O7" i="28"/>
  <c r="N21" i="28" l="1"/>
  <c r="N22" i="28" s="1"/>
  <c r="N26" i="28" s="1"/>
  <c r="M26" i="28"/>
  <c r="J1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tc={E4BBC960-0008-45F3-8648-0AA4C952C80A}</author>
  </authors>
  <commentList>
    <comment ref="F19" authorId="0" shapeId="0" xr:uid="{E4BBC960-0008-45F3-8648-0AA4C952C80A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Uppskattad intäkt från resursplanering (tidigare 8105,6052+3500)
</t>
      </text>
    </comment>
  </commentList>
</comments>
</file>

<file path=xl/sharedStrings.xml><?xml version="1.0" encoding="utf-8"?>
<sst xmlns="http://schemas.openxmlformats.org/spreadsheetml/2006/main" count="104" uniqueCount="57">
  <si>
    <t>Nämndernas budgetramar 2017-2021</t>
  </si>
  <si>
    <t>Efektivisering 2% per år</t>
  </si>
  <si>
    <t>(mnkr)</t>
  </si>
  <si>
    <t>Budget</t>
  </si>
  <si>
    <t>Budget   2018</t>
  </si>
  <si>
    <t>Plan</t>
  </si>
  <si>
    <t>Totalt 3 år</t>
  </si>
  <si>
    <t>Kommunstyrelsen</t>
  </si>
  <si>
    <t>- KS/KF förfogande</t>
  </si>
  <si>
    <t>Samhällsbyggnadsnämnden</t>
  </si>
  <si>
    <t>-Exploateringsverksamheten</t>
  </si>
  <si>
    <t>Tekniska nämnden</t>
  </si>
  <si>
    <t>Miljö och hälsoskyddsnämnden</t>
  </si>
  <si>
    <t>Kultur- och fritidsnämnden</t>
  </si>
  <si>
    <t xml:space="preserve">Arbetsmarknads- och vuxenutbildningsnämnden </t>
  </si>
  <si>
    <t>Utbildningsnämnden</t>
  </si>
  <si>
    <t>Socialnämnden</t>
  </si>
  <si>
    <t>Vård- och omsorgsnämnden</t>
  </si>
  <si>
    <t>Revision</t>
  </si>
  <si>
    <t>Summa</t>
  </si>
  <si>
    <t>Resultat efter effektiviseringar</t>
  </si>
  <si>
    <t>Specifikation utifrån preliminära budgetramar (ej exploatering)</t>
  </si>
  <si>
    <t>Utfall</t>
  </si>
  <si>
    <t>Prel. Budget</t>
  </si>
  <si>
    <t>(tkr)</t>
  </si>
  <si>
    <t>Kostnader</t>
  </si>
  <si>
    <t>Intäkter</t>
  </si>
  <si>
    <t>Netto</t>
  </si>
  <si>
    <t>Specifikation intäkter*</t>
  </si>
  <si>
    <t>Tidsredovisning för exploateringsprojekt</t>
  </si>
  <si>
    <t>Planavgift/plankostnadsavtal</t>
  </si>
  <si>
    <t>Bygglovsavgifter</t>
  </si>
  <si>
    <t>Enheten för geografisk information taxor + avgifter</t>
  </si>
  <si>
    <t>Arrenden/markhyror och tomträtter</t>
  </si>
  <si>
    <t>Gatukostnadsersättning</t>
  </si>
  <si>
    <t>Intäkter gata/parkenheten</t>
  </si>
  <si>
    <t>Övriga intäkter (OH)</t>
  </si>
  <si>
    <t>Driftprojekt*</t>
  </si>
  <si>
    <t>Avgiftsbelagd parkering?ska den särredovisas?</t>
  </si>
  <si>
    <t>*=nettosumman blir noll då intäkten ska täcka för kostnaderna, extern finansiering</t>
  </si>
  <si>
    <t>Samhällsbyggnadsnämnden - statsbidrag och övriga bidrag</t>
  </si>
  <si>
    <t>Statsbidrag som fördelas generellt till kommunerna - ingen ansökan</t>
  </si>
  <si>
    <t>Kommunal kostnad kopplad till bidraget</t>
  </si>
  <si>
    <t xml:space="preserve">Ansöks </t>
  </si>
  <si>
    <t>från</t>
  </si>
  <si>
    <t>Statsbidrag</t>
  </si>
  <si>
    <t xml:space="preserve">Statsbidrag som ansökts tidigare och faller ut kommande år </t>
  </si>
  <si>
    <t xml:space="preserve">Statsbidrag som nämnden kan/ har för avsikt att ansöka </t>
  </si>
  <si>
    <r>
      <t xml:space="preserve">Övriga bidrag </t>
    </r>
    <r>
      <rPr>
        <b/>
        <sz val="10"/>
        <color theme="1"/>
        <rFont val="Arial"/>
        <family val="2"/>
      </rPr>
      <t>(t ex EU-bidrag)</t>
    </r>
  </si>
  <si>
    <t>Bidrag</t>
  </si>
  <si>
    <t>Vinnova, innovationer inom universell utformning.</t>
  </si>
  <si>
    <t>Vinnova, implementering av AI inom kommunal förvaltning</t>
  </si>
  <si>
    <t>Trafikverket väg 258 Älvesta</t>
  </si>
  <si>
    <t>Finkmossvägen</t>
  </si>
  <si>
    <t>Trafikverket väg 258 Skräfsta</t>
  </si>
  <si>
    <t>Mhn 1pers</t>
  </si>
  <si>
    <t>2 pers 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</si>
</sst>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rgb="FFFFFF00"/>
      </left>
      <right/>
      <top style="thin">
        <color rgb="FFFFFF00"/>
      </top>
      <bottom style="hair">
        <color theme="0" tint="-0.14996795556505021"/>
      </bottom>
      <diagonal/>
    </border>
    <border>
      <left/>
      <right/>
      <top style="thin">
        <color rgb="FFFFFF00"/>
      </top>
      <bottom style="hair">
        <color theme="0" tint="-0.14996795556505021"/>
      </bottom>
      <diagonal/>
    </border>
    <border>
      <left/>
      <right style="thin">
        <color rgb="FFFFFF00"/>
      </right>
      <top style="thin">
        <color rgb="FFFFFF00"/>
      </top>
      <bottom style="hair">
        <color theme="0" tint="-0.14996795556505021"/>
      </bottom>
      <diagonal/>
    </border>
    <border>
      <left style="thin">
        <color rgb="FFFFFF00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rgb="FFFFFF0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rgb="FFFFFF00"/>
      </left>
      <right/>
      <top style="hair">
        <color theme="0" tint="-0.14996795556505021"/>
      </top>
      <bottom style="thin">
        <color rgb="FFFFFF00"/>
      </bottom>
      <diagonal/>
    </border>
    <border>
      <left/>
      <right/>
      <top style="hair">
        <color theme="0" tint="-0.14996795556505021"/>
      </top>
      <bottom style="thin">
        <color rgb="FFFFFF00"/>
      </bottom>
      <diagonal/>
    </border>
    <border>
      <left/>
      <right style="thin">
        <color rgb="FFFFFF00"/>
      </right>
      <top style="hair">
        <color theme="0" tint="-0.14996795556505021"/>
      </top>
      <bottom style="thin">
        <color rgb="FFFFFF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>
      <alignment horizontal="left" vertical="center" wrapText="1"/>
    </xf>
    <xf numFmtId="0" fontId="1" fillId="0" borderId="0">
      <alignment horizontal="right"/>
    </xf>
  </cellStyleXfs>
  <cellXfs count="135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/>
    <xf numFmtId="165" fontId="0" fillId="0" borderId="0" xfId="0" applyNumberFormat="1"/>
    <xf numFmtId="0" fontId="4" fillId="0" borderId="0" xfId="0" applyFont="1"/>
    <xf numFmtId="0" fontId="10" fillId="0" borderId="5" xfId="0" applyFont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4" fontId="10" fillId="2" borderId="8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9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0" fillId="2" borderId="0" xfId="0" applyFill="1"/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3" fontId="11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0" fillId="3" borderId="0" xfId="0" applyFill="1" applyBorder="1" applyProtection="1">
      <protection locked="0"/>
    </xf>
    <xf numFmtId="0" fontId="14" fillId="3" borderId="0" xfId="0" applyFont="1" applyFill="1" applyBorder="1" applyAlignment="1" applyProtection="1">
      <alignment horizontal="right"/>
      <protection locked="0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horizontal="right" vertical="center" wrapText="1"/>
      <protection locked="0"/>
    </xf>
    <xf numFmtId="0" fontId="6" fillId="3" borderId="0" xfId="0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vertical="center" wrapText="1"/>
      <protection locked="0"/>
    </xf>
    <xf numFmtId="3" fontId="7" fillId="3" borderId="0" xfId="0" applyNumberFormat="1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vertical="center" wrapText="1"/>
      <protection locked="0"/>
    </xf>
    <xf numFmtId="3" fontId="10" fillId="3" borderId="0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Fill="1" applyBorder="1" applyAlignment="1" applyProtection="1">
      <alignment vertical="top"/>
      <protection locked="0"/>
    </xf>
    <xf numFmtId="0" fontId="11" fillId="0" borderId="12" xfId="0" applyFont="1" applyFill="1" applyBorder="1" applyAlignment="1" applyProtection="1">
      <alignment vertical="center" wrapText="1"/>
      <protection locked="0"/>
    </xf>
    <xf numFmtId="0" fontId="11" fillId="0" borderId="13" xfId="0" applyFont="1" applyFill="1" applyBorder="1" applyAlignment="1" applyProtection="1">
      <alignment vertical="center" wrapText="1"/>
      <protection locked="0"/>
    </xf>
    <xf numFmtId="3" fontId="11" fillId="0" borderId="13" xfId="0" applyNumberFormat="1" applyFont="1" applyFill="1" applyBorder="1" applyAlignment="1" applyProtection="1">
      <alignment vertical="center" wrapText="1"/>
      <protection locked="0"/>
    </xf>
    <xf numFmtId="0" fontId="11" fillId="0" borderId="10" xfId="0" applyFont="1" applyFill="1" applyBorder="1" applyAlignment="1" applyProtection="1">
      <alignment vertical="center" wrapText="1"/>
      <protection locked="0"/>
    </xf>
    <xf numFmtId="3" fontId="11" fillId="0" borderId="11" xfId="0" applyNumberFormat="1" applyFont="1" applyFill="1" applyBorder="1" applyAlignment="1" applyProtection="1">
      <alignment horizontal="right" vertical="center"/>
      <protection locked="0"/>
    </xf>
    <xf numFmtId="0" fontId="0" fillId="3" borderId="10" xfId="0" applyFill="1" applyBorder="1" applyProtection="1">
      <protection locked="0"/>
    </xf>
    <xf numFmtId="0" fontId="6" fillId="3" borderId="10" xfId="0" applyFont="1" applyFill="1" applyBorder="1" applyAlignment="1" applyProtection="1">
      <alignment vertical="center" wrapText="1"/>
      <protection locked="0"/>
    </xf>
    <xf numFmtId="0" fontId="7" fillId="3" borderId="10" xfId="0" applyFont="1" applyFill="1" applyBorder="1" applyAlignment="1" applyProtection="1">
      <alignment vertical="center" wrapText="1"/>
      <protection locked="0"/>
    </xf>
    <xf numFmtId="3" fontId="9" fillId="0" borderId="11" xfId="0" applyNumberFormat="1" applyFont="1" applyBorder="1" applyAlignment="1" applyProtection="1">
      <alignment vertical="center"/>
      <protection locked="0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0" fillId="0" borderId="10" xfId="0" applyBorder="1" applyProtection="1">
      <protection locked="0"/>
    </xf>
    <xf numFmtId="3" fontId="7" fillId="3" borderId="11" xfId="0" applyNumberFormat="1" applyFont="1" applyFill="1" applyBorder="1" applyAlignment="1" applyProtection="1">
      <alignment horizontal="right" vertical="center"/>
      <protection locked="0"/>
    </xf>
    <xf numFmtId="0" fontId="10" fillId="3" borderId="15" xfId="0" applyFont="1" applyFill="1" applyBorder="1" applyAlignment="1" applyProtection="1">
      <alignment vertical="center" wrapText="1"/>
      <protection locked="0"/>
    </xf>
    <xf numFmtId="0" fontId="10" fillId="3" borderId="16" xfId="0" applyFont="1" applyFill="1" applyBorder="1" applyAlignment="1" applyProtection="1">
      <alignment vertical="center" wrapText="1"/>
      <protection locked="0"/>
    </xf>
    <xf numFmtId="3" fontId="10" fillId="3" borderId="16" xfId="0" applyNumberFormat="1" applyFont="1" applyFill="1" applyBorder="1" applyAlignment="1" applyProtection="1">
      <alignment horizontal="right" vertical="center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0" fillId="3" borderId="11" xfId="0" applyFont="1" applyFill="1" applyBorder="1" applyAlignment="1" applyProtection="1">
      <alignment vertical="center" wrapText="1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16" fillId="0" borderId="0" xfId="0" applyFont="1" applyProtection="1">
      <protection locked="0"/>
    </xf>
    <xf numFmtId="0" fontId="14" fillId="3" borderId="10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Protection="1">
      <protection locked="0"/>
    </xf>
    <xf numFmtId="0" fontId="17" fillId="0" borderId="0" xfId="0" applyFont="1" applyProtection="1">
      <protection locked="0"/>
    </xf>
    <xf numFmtId="3" fontId="9" fillId="0" borderId="0" xfId="0" applyNumberFormat="1" applyFont="1" applyBorder="1" applyAlignment="1" applyProtection="1">
      <alignment vertical="center" wrapText="1"/>
      <protection locked="0"/>
    </xf>
    <xf numFmtId="3" fontId="10" fillId="3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3" fontId="11" fillId="0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3" fontId="9" fillId="0" borderId="11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ill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3" fontId="11" fillId="0" borderId="20" xfId="0" applyNumberFormat="1" applyFont="1" applyFill="1" applyBorder="1" applyAlignment="1" applyProtection="1">
      <alignment vertical="center" wrapText="1"/>
      <protection locked="0"/>
    </xf>
    <xf numFmtId="3" fontId="11" fillId="0" borderId="19" xfId="0" applyNumberFormat="1" applyFont="1" applyFill="1" applyBorder="1" applyAlignment="1" applyProtection="1">
      <alignment vertical="center" wrapText="1"/>
      <protection locked="0"/>
    </xf>
    <xf numFmtId="0" fontId="14" fillId="3" borderId="19" xfId="0" applyFont="1" applyFill="1" applyBorder="1" applyAlignment="1" applyProtection="1">
      <alignment horizontal="right"/>
      <protection locked="0"/>
    </xf>
    <xf numFmtId="0" fontId="6" fillId="3" borderId="19" xfId="0" applyNumberFormat="1" applyFont="1" applyFill="1" applyBorder="1" applyAlignment="1" applyProtection="1">
      <alignment horizontal="right" vertical="center"/>
      <protection locked="0"/>
    </xf>
    <xf numFmtId="3" fontId="7" fillId="3" borderId="19" xfId="0" applyNumberFormat="1" applyFont="1" applyFill="1" applyBorder="1" applyAlignment="1" applyProtection="1">
      <alignment horizontal="right" vertical="center"/>
      <protection locked="0"/>
    </xf>
    <xf numFmtId="3" fontId="5" fillId="0" borderId="19" xfId="0" applyNumberFormat="1" applyFont="1" applyFill="1" applyBorder="1" applyAlignment="1" applyProtection="1">
      <alignment vertical="top"/>
      <protection locked="0"/>
    </xf>
    <xf numFmtId="3" fontId="10" fillId="3" borderId="19" xfId="0" applyNumberFormat="1" applyFont="1" applyFill="1" applyBorder="1" applyAlignment="1" applyProtection="1">
      <alignment horizontal="right" vertical="center"/>
      <protection locked="0"/>
    </xf>
    <xf numFmtId="3" fontId="9" fillId="0" borderId="19" xfId="0" applyNumberFormat="1" applyFont="1" applyFill="1" applyBorder="1" applyAlignment="1" applyProtection="1">
      <alignment vertical="top"/>
      <protection locked="0"/>
    </xf>
    <xf numFmtId="3" fontId="10" fillId="3" borderId="21" xfId="0" applyNumberFormat="1" applyFont="1" applyFill="1" applyBorder="1" applyAlignment="1" applyProtection="1">
      <alignment horizontal="right" vertical="center"/>
      <protection locked="0"/>
    </xf>
    <xf numFmtId="3" fontId="18" fillId="0" borderId="19" xfId="0" applyNumberFormat="1" applyFont="1" applyBorder="1" applyProtection="1">
      <protection locked="0"/>
    </xf>
    <xf numFmtId="0" fontId="19" fillId="4" borderId="0" xfId="0" applyFont="1" applyFill="1" applyProtection="1">
      <protection locked="0"/>
    </xf>
    <xf numFmtId="3" fontId="7" fillId="3" borderId="22" xfId="0" applyNumberFormat="1" applyFont="1" applyFill="1" applyBorder="1" applyAlignment="1" applyProtection="1">
      <alignment horizontal="right" vertical="center"/>
      <protection locked="0"/>
    </xf>
    <xf numFmtId="0" fontId="6" fillId="3" borderId="22" xfId="0" applyNumberFormat="1" applyFont="1" applyFill="1" applyBorder="1" applyAlignment="1" applyProtection="1">
      <alignment horizontal="right" vertical="center"/>
      <protection locked="0"/>
    </xf>
    <xf numFmtId="3" fontId="10" fillId="3" borderId="22" xfId="0" applyNumberFormat="1" applyFont="1" applyFill="1" applyBorder="1" applyAlignment="1" applyProtection="1">
      <alignment horizontal="right" vertical="center"/>
      <protection locked="0"/>
    </xf>
    <xf numFmtId="3" fontId="10" fillId="3" borderId="23" xfId="0" applyNumberFormat="1" applyFont="1" applyFill="1" applyBorder="1" applyAlignment="1" applyProtection="1">
      <alignment horizontal="right" vertical="center"/>
      <protection locked="0"/>
    </xf>
    <xf numFmtId="3" fontId="5" fillId="0" borderId="22" xfId="0" applyNumberFormat="1" applyFont="1" applyFill="1" applyBorder="1" applyAlignment="1" applyProtection="1">
      <alignment vertical="top"/>
      <protection locked="0"/>
    </xf>
    <xf numFmtId="0" fontId="10" fillId="2" borderId="3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9" fillId="0" borderId="0" xfId="0" applyFont="1" applyBorder="1" applyAlignment="1" applyProtection="1">
      <alignment vertical="center" wrapText="1"/>
      <protection locked="0"/>
    </xf>
    <xf numFmtId="0" fontId="15" fillId="0" borderId="12" xfId="0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 wrapText="1"/>
      <protection locked="0"/>
    </xf>
    <xf numFmtId="3" fontId="15" fillId="0" borderId="13" xfId="0" applyNumberFormat="1" applyFont="1" applyBorder="1" applyAlignment="1" applyProtection="1">
      <alignment vertical="center" wrapText="1"/>
      <protection locked="0"/>
    </xf>
    <xf numFmtId="3" fontId="15" fillId="0" borderId="14" xfId="0" applyNumberFormat="1" applyFont="1" applyBorder="1" applyAlignment="1" applyProtection="1">
      <alignment horizontal="right" vertical="center"/>
      <protection locked="0"/>
    </xf>
    <xf numFmtId="3" fontId="15" fillId="0" borderId="14" xfId="0" applyNumberFormat="1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3" fontId="11" fillId="0" borderId="0" xfId="0" applyNumberFormat="1" applyFont="1" applyAlignment="1" applyProtection="1">
      <alignment vertical="center" wrapText="1"/>
      <protection locked="0"/>
    </xf>
    <xf numFmtId="3" fontId="11" fillId="0" borderId="11" xfId="0" applyNumberFormat="1" applyFont="1" applyBorder="1" applyAlignment="1" applyProtection="1">
      <alignment horizontal="right" vertical="center"/>
      <protection locked="0"/>
    </xf>
    <xf numFmtId="0" fontId="14" fillId="3" borderId="0" xfId="0" applyFont="1" applyFill="1" applyProtection="1">
      <protection locked="0"/>
    </xf>
    <xf numFmtId="0" fontId="14" fillId="3" borderId="0" xfId="0" applyFont="1" applyFill="1" applyAlignment="1" applyProtection="1">
      <alignment horizontal="center"/>
      <protection locked="0"/>
    </xf>
    <xf numFmtId="0" fontId="14" fillId="3" borderId="0" xfId="0" applyFont="1" applyFill="1" applyAlignment="1" applyProtection="1">
      <alignment horizontal="right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3" borderId="11" xfId="0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3" fontId="7" fillId="3" borderId="0" xfId="0" applyNumberFormat="1" applyFont="1" applyFill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7" fillId="0" borderId="11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3" fontId="5" fillId="0" borderId="0" xfId="0" applyNumberFormat="1" applyFont="1" applyAlignment="1" applyProtection="1">
      <alignment vertical="top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Alignment="1" applyProtection="1">
      <alignment horizontal="right" vertical="center" wrapText="1"/>
      <protection locked="0"/>
    </xf>
    <xf numFmtId="3" fontId="7" fillId="0" borderId="0" xfId="0" applyNumberFormat="1" applyFont="1" applyAlignment="1" applyProtection="1">
      <alignment vertical="top"/>
      <protection locked="0"/>
    </xf>
    <xf numFmtId="0" fontId="10" fillId="2" borderId="2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</cellXfs>
  <cellStyles count="3">
    <cellStyle name="Normal" xfId="0" builtinId="0"/>
    <cellStyle name="Style2" xfId="1" xr:uid="{00000000-0005-0000-0000-000001000000}"/>
    <cellStyle name="Style3" xfId="2" xr:uid="{00000000-0005-0000-0000-000002000000}"/>
  </cellStyles>
  <dxfs count="0"/>
  <tableStyles count="0" defaultTableStyle="TableStyleMedium2" defaultPivotStyle="PivotStyleLight16"/>
  <colors>
    <mruColors>
      <color rgb="FFFFD966"/>
      <color rgb="FFFFCC66"/>
      <color rgb="FF0066FF"/>
      <color rgb="FFFFFF66"/>
      <color rgb="FFFFFFCC"/>
      <color rgb="FFEBF1DE"/>
      <color rgb="FFCCFFCC"/>
      <color rgb="FF99FFCC"/>
      <color rgb="FF99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gelin Sara" id="{EA07BD9D-8CD9-4605-824E-A0FD62E35DDB}" userId="S::sara.hagelin@botkyrka.se::09594904-3aa4-43d7-98f6-886773d67b25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9" dT="2020-05-13T13:02:52.69" personId="{EA07BD9D-8CD9-4605-824E-A0FD62E35DDB}" id="{E4BBC960-0008-45F3-8648-0AA4C952C80A}">
    <text xml:space="preserve">Uppskattad intäkt från resursplanering (tidigare 8105,6052+3500)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7"/>
  <sheetViews>
    <sheetView showGridLines="0" workbookViewId="0">
      <selection activeCell="R16" sqref="R16"/>
    </sheetView>
  </sheetViews>
  <sheetFormatPr defaultColWidth="9.140625" defaultRowHeight="15" x14ac:dyDescent="0.25"/>
  <cols>
    <col min="1" max="1" width="4.5703125" style="4" customWidth="1"/>
    <col min="2" max="2" width="24.7109375" style="4" customWidth="1"/>
    <col min="3" max="3" width="11.28515625" style="4" customWidth="1"/>
    <col min="4" max="7" width="11.140625" style="4" customWidth="1"/>
    <col min="8" max="8" width="9.140625" style="4"/>
    <col min="9" max="9" width="29.7109375" style="4" customWidth="1"/>
    <col min="10" max="16384" width="9.140625" style="4"/>
  </cols>
  <sheetData>
    <row r="2" spans="2:15" ht="23.25" x14ac:dyDescent="0.35">
      <c r="B2" s="6" t="s">
        <v>0</v>
      </c>
      <c r="C2" s="6"/>
      <c r="I2" s="3" t="s">
        <v>1</v>
      </c>
    </row>
    <row r="3" spans="2:15" x14ac:dyDescent="0.25">
      <c r="B3" s="2"/>
      <c r="C3" s="2"/>
      <c r="D3" s="2"/>
      <c r="E3" s="2"/>
      <c r="F3" s="2"/>
      <c r="G3" s="2"/>
    </row>
    <row r="4" spans="2:15" x14ac:dyDescent="0.25">
      <c r="B4" s="126" t="s">
        <v>2</v>
      </c>
      <c r="C4" s="94" t="s">
        <v>3</v>
      </c>
      <c r="D4" s="128" t="s">
        <v>4</v>
      </c>
      <c r="E4" s="94" t="s">
        <v>5</v>
      </c>
      <c r="F4" s="94" t="s">
        <v>5</v>
      </c>
      <c r="G4" s="13" t="s">
        <v>5</v>
      </c>
      <c r="I4" s="126" t="s">
        <v>2</v>
      </c>
      <c r="J4" s="94" t="s">
        <v>3</v>
      </c>
      <c r="K4" s="128" t="s">
        <v>4</v>
      </c>
      <c r="L4" s="94" t="s">
        <v>5</v>
      </c>
      <c r="M4" s="94" t="s">
        <v>5</v>
      </c>
      <c r="N4" s="13" t="s">
        <v>5</v>
      </c>
      <c r="O4" s="22" t="s">
        <v>6</v>
      </c>
    </row>
    <row r="5" spans="2:15" x14ac:dyDescent="0.25">
      <c r="B5" s="127"/>
      <c r="C5" s="95">
        <v>2017</v>
      </c>
      <c r="D5" s="129"/>
      <c r="E5" s="95">
        <v>2019</v>
      </c>
      <c r="F5" s="95">
        <v>2020</v>
      </c>
      <c r="G5" s="14">
        <v>2021</v>
      </c>
      <c r="I5" s="127"/>
      <c r="J5" s="95">
        <v>2017</v>
      </c>
      <c r="K5" s="129"/>
      <c r="L5" s="95">
        <v>2019</v>
      </c>
      <c r="M5" s="95">
        <v>2020</v>
      </c>
      <c r="N5" s="14">
        <v>2021</v>
      </c>
      <c r="O5" s="23"/>
    </row>
    <row r="6" spans="2:15" x14ac:dyDescent="0.25">
      <c r="B6" s="10"/>
      <c r="C6" s="16"/>
      <c r="D6" s="95"/>
      <c r="E6" s="17"/>
      <c r="F6" s="17"/>
      <c r="G6" s="18"/>
      <c r="I6" s="10"/>
      <c r="J6" s="16"/>
      <c r="K6" s="95"/>
      <c r="L6" s="17"/>
      <c r="M6" s="17"/>
      <c r="N6" s="18"/>
    </row>
    <row r="7" spans="2:15" x14ac:dyDescent="0.25">
      <c r="B7" s="10" t="s">
        <v>7</v>
      </c>
      <c r="C7" s="15" t="e">
        <f>#REF!/1000</f>
        <v>#REF!</v>
      </c>
      <c r="D7" s="9" t="e">
        <f>#REF!/1000</f>
        <v>#REF!</v>
      </c>
      <c r="E7" s="15" t="e">
        <f>#REF!/1000</f>
        <v>#REF!</v>
      </c>
      <c r="F7" s="15" t="e">
        <f>#REF!/1000</f>
        <v>#REF!</v>
      </c>
      <c r="G7" s="19" t="e">
        <f>#REF!/1000</f>
        <v>#REF!</v>
      </c>
      <c r="I7" s="10" t="s">
        <v>7</v>
      </c>
      <c r="J7" s="15"/>
      <c r="K7" s="9"/>
      <c r="L7" s="15" t="e">
        <f>(E7/E21)*E24</f>
        <v>#REF!</v>
      </c>
      <c r="M7" s="15" t="e">
        <f>(F7/$F$23)*$F$24</f>
        <v>#REF!</v>
      </c>
      <c r="N7" s="19" t="e">
        <f>(G7/$G$23)*$G$24</f>
        <v>#REF!</v>
      </c>
      <c r="O7" s="1" t="e">
        <f>SUM(L7:N7)</f>
        <v>#REF!</v>
      </c>
    </row>
    <row r="8" spans="2:15" x14ac:dyDescent="0.25">
      <c r="B8" s="10" t="s">
        <v>8</v>
      </c>
      <c r="C8" s="15" t="e">
        <f>#REF!/1000</f>
        <v>#REF!</v>
      </c>
      <c r="D8" s="9" t="e">
        <f>#REF!/1000</f>
        <v>#REF!</v>
      </c>
      <c r="E8" s="15" t="e">
        <f>#REF!/1000</f>
        <v>#REF!</v>
      </c>
      <c r="F8" s="15" t="e">
        <f>#REF!/1000</f>
        <v>#REF!</v>
      </c>
      <c r="G8" s="19" t="e">
        <f>#REF!/1000</f>
        <v>#REF!</v>
      </c>
      <c r="I8" s="10" t="s">
        <v>8</v>
      </c>
      <c r="J8" s="15"/>
      <c r="K8" s="9"/>
      <c r="L8" s="15"/>
      <c r="M8" s="15"/>
      <c r="N8" s="19"/>
      <c r="O8" s="1">
        <f t="shared" ref="O8:O19" si="0">SUM(L8:N8)</f>
        <v>0</v>
      </c>
    </row>
    <row r="9" spans="2:15" x14ac:dyDescent="0.25">
      <c r="B9" s="10"/>
      <c r="C9" s="15"/>
      <c r="D9" s="9"/>
      <c r="E9" s="15"/>
      <c r="F9" s="15"/>
      <c r="G9" s="19"/>
      <c r="I9" s="10"/>
      <c r="J9" s="15"/>
      <c r="K9" s="9"/>
      <c r="L9" s="15"/>
      <c r="M9" s="15"/>
      <c r="N9" s="19"/>
      <c r="O9" s="1">
        <f t="shared" si="0"/>
        <v>0</v>
      </c>
    </row>
    <row r="10" spans="2:15" x14ac:dyDescent="0.25">
      <c r="B10" s="10" t="s">
        <v>9</v>
      </c>
      <c r="C10" s="15" t="e">
        <f>SBN!#REF!/1000</f>
        <v>#REF!</v>
      </c>
      <c r="D10" s="9" t="e">
        <f>SBN!#REF!/1000</f>
        <v>#REF!</v>
      </c>
      <c r="E10" s="15" t="e">
        <f>SBN!#REF!/1000</f>
        <v>#REF!</v>
      </c>
      <c r="F10" s="15" t="e">
        <f>SBN!#REF!/1000</f>
        <v>#REF!</v>
      </c>
      <c r="G10" s="19" t="e">
        <f>SBN!#REF!/1000</f>
        <v>#REF!</v>
      </c>
      <c r="I10" s="10" t="s">
        <v>9</v>
      </c>
      <c r="J10" s="15"/>
      <c r="K10" s="9"/>
      <c r="L10" s="15" t="e">
        <f>(E10/$E$23)*E24</f>
        <v>#REF!</v>
      </c>
      <c r="M10" s="15" t="e">
        <f t="shared" ref="M10:M19" si="1">(F10/$F$23)*$F$24</f>
        <v>#REF!</v>
      </c>
      <c r="N10" s="19" t="e">
        <f t="shared" ref="N10:N19" si="2">(G10/$G$23)*$G$24</f>
        <v>#REF!</v>
      </c>
      <c r="O10" s="1" t="e">
        <f t="shared" si="0"/>
        <v>#REF!</v>
      </c>
    </row>
    <row r="11" spans="2:15" x14ac:dyDescent="0.25">
      <c r="B11" s="10" t="s">
        <v>10</v>
      </c>
      <c r="C11" s="15" t="e">
        <f>SBN!#REF!/1000</f>
        <v>#REF!</v>
      </c>
      <c r="D11" s="9" t="e">
        <f>SBN!#REF!/1000</f>
        <v>#REF!</v>
      </c>
      <c r="E11" s="15" t="e">
        <f>SBN!#REF!/1000</f>
        <v>#REF!</v>
      </c>
      <c r="F11" s="15" t="e">
        <f>SBN!#REF!/1000</f>
        <v>#REF!</v>
      </c>
      <c r="G11" s="19" t="e">
        <f>SBN!#REF!/1000</f>
        <v>#REF!</v>
      </c>
      <c r="I11" s="10" t="s">
        <v>10</v>
      </c>
      <c r="J11" s="15"/>
      <c r="K11" s="9"/>
      <c r="L11" s="15"/>
      <c r="M11" s="15"/>
      <c r="N11" s="19"/>
      <c r="O11" s="1">
        <f t="shared" si="0"/>
        <v>0</v>
      </c>
    </row>
    <row r="12" spans="2:15" x14ac:dyDescent="0.25">
      <c r="B12" s="10" t="s">
        <v>11</v>
      </c>
      <c r="C12" s="15" t="e">
        <f>#REF!/1000</f>
        <v>#REF!</v>
      </c>
      <c r="D12" s="9" t="e">
        <f>#REF!/1000</f>
        <v>#REF!</v>
      </c>
      <c r="E12" s="15" t="e">
        <f>#REF!/1000</f>
        <v>#REF!</v>
      </c>
      <c r="F12" s="15" t="e">
        <f>#REF!/1000</f>
        <v>#REF!</v>
      </c>
      <c r="G12" s="19" t="e">
        <f>#REF!/1000</f>
        <v>#REF!</v>
      </c>
      <c r="I12" s="10" t="s">
        <v>11</v>
      </c>
      <c r="J12" s="15"/>
      <c r="K12" s="9"/>
      <c r="L12" s="15"/>
      <c r="M12" s="15" t="e">
        <f t="shared" si="1"/>
        <v>#REF!</v>
      </c>
      <c r="N12" s="19" t="e">
        <f t="shared" si="2"/>
        <v>#REF!</v>
      </c>
      <c r="O12" s="1" t="e">
        <f t="shared" si="0"/>
        <v>#REF!</v>
      </c>
    </row>
    <row r="13" spans="2:15" ht="24" x14ac:dyDescent="0.25">
      <c r="B13" s="10" t="s">
        <v>12</v>
      </c>
      <c r="C13" s="15" t="e">
        <f>#REF!/1000</f>
        <v>#REF!</v>
      </c>
      <c r="D13" s="9" t="e">
        <f>#REF!/1000</f>
        <v>#REF!</v>
      </c>
      <c r="E13" s="15" t="e">
        <f>#REF!/1000</f>
        <v>#REF!</v>
      </c>
      <c r="F13" s="15" t="e">
        <f>#REF!/1000</f>
        <v>#REF!</v>
      </c>
      <c r="G13" s="19" t="e">
        <f>#REF!/1000</f>
        <v>#REF!</v>
      </c>
      <c r="I13" s="10" t="s">
        <v>12</v>
      </c>
      <c r="J13" s="15"/>
      <c r="K13" s="9"/>
      <c r="L13" s="15" t="e">
        <f>(E13/$E$23)*$E$24</f>
        <v>#REF!</v>
      </c>
      <c r="M13" s="15" t="e">
        <f t="shared" si="1"/>
        <v>#REF!</v>
      </c>
      <c r="N13" s="19" t="e">
        <f t="shared" si="2"/>
        <v>#REF!</v>
      </c>
      <c r="O13" s="1" t="e">
        <f t="shared" si="0"/>
        <v>#REF!</v>
      </c>
    </row>
    <row r="14" spans="2:15" x14ac:dyDescent="0.25">
      <c r="B14" s="10" t="s">
        <v>13</v>
      </c>
      <c r="C14" s="15" t="e">
        <f>#REF!/1000</f>
        <v>#REF!</v>
      </c>
      <c r="D14" s="9" t="e">
        <f>#REF!/1000</f>
        <v>#REF!</v>
      </c>
      <c r="E14" s="15" t="e">
        <f>#REF!/1000</f>
        <v>#REF!</v>
      </c>
      <c r="F14" s="15" t="e">
        <f>#REF!/1000</f>
        <v>#REF!</v>
      </c>
      <c r="G14" s="19" t="e">
        <f>#REF!/1000</f>
        <v>#REF!</v>
      </c>
      <c r="I14" s="10" t="s">
        <v>13</v>
      </c>
      <c r="J14" s="15"/>
      <c r="K14" s="9"/>
      <c r="L14" s="15" t="e">
        <f t="shared" ref="L14:L19" si="3">(E14/$E$23)*$E$24</f>
        <v>#REF!</v>
      </c>
      <c r="M14" s="15" t="e">
        <f t="shared" si="1"/>
        <v>#REF!</v>
      </c>
      <c r="N14" s="19" t="e">
        <f t="shared" si="2"/>
        <v>#REF!</v>
      </c>
      <c r="O14" s="1" t="e">
        <f t="shared" si="0"/>
        <v>#REF!</v>
      </c>
    </row>
    <row r="15" spans="2:15" ht="24" x14ac:dyDescent="0.25">
      <c r="B15" s="10" t="s">
        <v>14</v>
      </c>
      <c r="C15" s="15" t="e">
        <f>#REF!/1000</f>
        <v>#REF!</v>
      </c>
      <c r="D15" s="9" t="e">
        <f>#REF!/1000</f>
        <v>#REF!</v>
      </c>
      <c r="E15" s="15" t="e">
        <f>#REF!/1000</f>
        <v>#REF!</v>
      </c>
      <c r="F15" s="15" t="e">
        <f>#REF!/1000</f>
        <v>#REF!</v>
      </c>
      <c r="G15" s="19" t="e">
        <f>#REF!/1000</f>
        <v>#REF!</v>
      </c>
      <c r="I15" s="10" t="s">
        <v>14</v>
      </c>
      <c r="J15" s="15"/>
      <c r="K15" s="9"/>
      <c r="L15" s="15" t="e">
        <f t="shared" si="3"/>
        <v>#REF!</v>
      </c>
      <c r="M15" s="15" t="e">
        <f t="shared" si="1"/>
        <v>#REF!</v>
      </c>
      <c r="N15" s="19" t="e">
        <f t="shared" si="2"/>
        <v>#REF!</v>
      </c>
      <c r="O15" s="1" t="e">
        <f t="shared" si="0"/>
        <v>#REF!</v>
      </c>
    </row>
    <row r="16" spans="2:15" x14ac:dyDescent="0.25">
      <c r="B16" s="10" t="s">
        <v>15</v>
      </c>
      <c r="C16" s="15" t="e">
        <f>#REF!/1000</f>
        <v>#REF!</v>
      </c>
      <c r="D16" s="9" t="e">
        <f>#REF!/1000</f>
        <v>#REF!</v>
      </c>
      <c r="E16" s="15" t="e">
        <f>#REF!/1000</f>
        <v>#REF!</v>
      </c>
      <c r="F16" s="15" t="e">
        <f>#REF!/1000</f>
        <v>#REF!</v>
      </c>
      <c r="G16" s="19" t="e">
        <f>#REF!/1000</f>
        <v>#REF!</v>
      </c>
      <c r="I16" s="10" t="s">
        <v>15</v>
      </c>
      <c r="J16" s="15"/>
      <c r="K16" s="9"/>
      <c r="L16" s="15" t="e">
        <f t="shared" si="3"/>
        <v>#REF!</v>
      </c>
      <c r="M16" s="15" t="e">
        <f t="shared" si="1"/>
        <v>#REF!</v>
      </c>
      <c r="N16" s="19" t="e">
        <f t="shared" si="2"/>
        <v>#REF!</v>
      </c>
      <c r="O16" s="1" t="e">
        <f t="shared" si="0"/>
        <v>#REF!</v>
      </c>
    </row>
    <row r="17" spans="2:15" x14ac:dyDescent="0.25">
      <c r="B17" s="10" t="s">
        <v>16</v>
      </c>
      <c r="C17" s="15" t="e">
        <f>#REF!/1000</f>
        <v>#REF!</v>
      </c>
      <c r="D17" s="9" t="e">
        <f>#REF!/1000</f>
        <v>#REF!</v>
      </c>
      <c r="E17" s="15" t="e">
        <f>#REF!/1000</f>
        <v>#REF!</v>
      </c>
      <c r="F17" s="15" t="e">
        <f>#REF!/1000</f>
        <v>#REF!</v>
      </c>
      <c r="G17" s="19" t="e">
        <f>#REF!/1000</f>
        <v>#REF!</v>
      </c>
      <c r="I17" s="10" t="s">
        <v>16</v>
      </c>
      <c r="J17" s="15"/>
      <c r="K17" s="9"/>
      <c r="L17" s="15" t="e">
        <f t="shared" si="3"/>
        <v>#REF!</v>
      </c>
      <c r="M17" s="15" t="e">
        <f t="shared" si="1"/>
        <v>#REF!</v>
      </c>
      <c r="N17" s="19" t="e">
        <f t="shared" si="2"/>
        <v>#REF!</v>
      </c>
      <c r="O17" s="1" t="e">
        <f t="shared" si="0"/>
        <v>#REF!</v>
      </c>
    </row>
    <row r="18" spans="2:15" x14ac:dyDescent="0.25">
      <c r="B18" s="10" t="s">
        <v>17</v>
      </c>
      <c r="C18" s="15" t="e">
        <f>#REF!/1000</f>
        <v>#REF!</v>
      </c>
      <c r="D18" s="9" t="e">
        <f>#REF!/1000</f>
        <v>#REF!</v>
      </c>
      <c r="E18" s="15" t="e">
        <f>#REF!/1000</f>
        <v>#REF!</v>
      </c>
      <c r="F18" s="15" t="e">
        <f>#REF!/1000</f>
        <v>#REF!</v>
      </c>
      <c r="G18" s="19" t="e">
        <f>#REF!/1000</f>
        <v>#REF!</v>
      </c>
      <c r="I18" s="10" t="s">
        <v>17</v>
      </c>
      <c r="J18" s="15"/>
      <c r="K18" s="9"/>
      <c r="L18" s="15" t="e">
        <f t="shared" si="3"/>
        <v>#REF!</v>
      </c>
      <c r="M18" s="15" t="e">
        <f t="shared" si="1"/>
        <v>#REF!</v>
      </c>
      <c r="N18" s="19" t="e">
        <f t="shared" si="2"/>
        <v>#REF!</v>
      </c>
      <c r="O18" s="1" t="e">
        <f t="shared" si="0"/>
        <v>#REF!</v>
      </c>
    </row>
    <row r="19" spans="2:15" x14ac:dyDescent="0.25">
      <c r="B19" s="10" t="s">
        <v>18</v>
      </c>
      <c r="C19" s="15" t="e">
        <f>#REF!/1000</f>
        <v>#REF!</v>
      </c>
      <c r="D19" s="9" t="e">
        <f>#REF!/1000</f>
        <v>#REF!</v>
      </c>
      <c r="E19" s="15" t="e">
        <f>#REF!/1000</f>
        <v>#REF!</v>
      </c>
      <c r="F19" s="15" t="e">
        <f>#REF!/1000</f>
        <v>#REF!</v>
      </c>
      <c r="G19" s="19" t="e">
        <f>#REF!/1000</f>
        <v>#REF!</v>
      </c>
      <c r="I19" s="10" t="s">
        <v>18</v>
      </c>
      <c r="J19" s="15"/>
      <c r="K19" s="9"/>
      <c r="L19" s="15" t="e">
        <f t="shared" si="3"/>
        <v>#REF!</v>
      </c>
      <c r="M19" s="15" t="e">
        <f t="shared" si="1"/>
        <v>#REF!</v>
      </c>
      <c r="N19" s="19" t="e">
        <f t="shared" si="2"/>
        <v>#REF!</v>
      </c>
      <c r="O19" s="1" t="e">
        <f t="shared" si="0"/>
        <v>#REF!</v>
      </c>
    </row>
    <row r="20" spans="2:15" x14ac:dyDescent="0.25">
      <c r="B20" s="7"/>
      <c r="C20" s="11"/>
      <c r="D20" s="9"/>
      <c r="E20" s="15"/>
      <c r="F20" s="15"/>
      <c r="G20" s="19"/>
      <c r="I20" s="7"/>
      <c r="J20" s="11"/>
      <c r="K20" s="9"/>
      <c r="L20" s="15"/>
      <c r="M20" s="15"/>
      <c r="N20" s="19"/>
    </row>
    <row r="21" spans="2:15" x14ac:dyDescent="0.25">
      <c r="B21" s="8" t="s">
        <v>19</v>
      </c>
      <c r="C21" s="12" t="e">
        <f>SUM(C7:C20)</f>
        <v>#REF!</v>
      </c>
      <c r="D21" s="12" t="e">
        <f>SUM(D7:D20)</f>
        <v>#REF!</v>
      </c>
      <c r="E21" s="20" t="e">
        <f t="shared" ref="E21:G21" si="4">SUM(E7:E20)</f>
        <v>#REF!</v>
      </c>
      <c r="F21" s="20" t="e">
        <f t="shared" si="4"/>
        <v>#REF!</v>
      </c>
      <c r="G21" s="21" t="e">
        <f t="shared" si="4"/>
        <v>#REF!</v>
      </c>
      <c r="I21" s="8" t="s">
        <v>19</v>
      </c>
      <c r="J21" s="12">
        <f>SUM(J7:J20)</f>
        <v>0</v>
      </c>
      <c r="K21" s="12">
        <f>SUM(K7:K20)</f>
        <v>0</v>
      </c>
      <c r="L21" s="20" t="e">
        <f t="shared" ref="L21:N21" si="5">SUM(L7:L20)</f>
        <v>#REF!</v>
      </c>
      <c r="M21" s="20" t="e">
        <f t="shared" si="5"/>
        <v>#REF!</v>
      </c>
      <c r="N21" s="21" t="e">
        <f t="shared" si="5"/>
        <v>#REF!</v>
      </c>
    </row>
    <row r="22" spans="2:15" x14ac:dyDescent="0.25">
      <c r="I22" s="5"/>
      <c r="M22" s="1" t="e">
        <f>L21+M21</f>
        <v>#REF!</v>
      </c>
      <c r="N22" s="1" t="e">
        <f>M22+N21</f>
        <v>#REF!</v>
      </c>
      <c r="O22" s="1"/>
    </row>
    <row r="23" spans="2:15" x14ac:dyDescent="0.25">
      <c r="E23" s="1" t="e">
        <f>E7+E10+E13+E14+E15+E16+E17+E18+E19</f>
        <v>#REF!</v>
      </c>
      <c r="F23" s="1" t="e">
        <f t="shared" ref="F23:G23" si="6">F7+F10+F13+F14+F15+F16+F17+F18+F19</f>
        <v>#REF!</v>
      </c>
      <c r="G23" s="1" t="e">
        <f t="shared" si="6"/>
        <v>#REF!</v>
      </c>
    </row>
    <row r="24" spans="2:15" x14ac:dyDescent="0.25">
      <c r="D24" s="1"/>
      <c r="E24" s="1" t="e">
        <f>E23*0.02</f>
        <v>#REF!</v>
      </c>
      <c r="F24" s="1" t="e">
        <f t="shared" ref="F24:G24" si="7">F23*0.02</f>
        <v>#REF!</v>
      </c>
      <c r="G24" s="1" t="e">
        <f t="shared" si="7"/>
        <v>#REF!</v>
      </c>
      <c r="H24" s="1"/>
      <c r="K24" s="4">
        <v>4.4000000000000004</v>
      </c>
      <c r="L24" s="4">
        <v>-23.2</v>
      </c>
      <c r="M24" s="1">
        <v>-96.4</v>
      </c>
      <c r="N24" s="1">
        <v>-177</v>
      </c>
    </row>
    <row r="25" spans="2:15" x14ac:dyDescent="0.25">
      <c r="D25" s="1"/>
      <c r="E25" s="1"/>
      <c r="F25" s="1"/>
      <c r="G25" s="1"/>
    </row>
    <row r="26" spans="2:15" x14ac:dyDescent="0.25">
      <c r="D26" s="1"/>
      <c r="E26" s="1"/>
      <c r="F26" s="1"/>
      <c r="G26" s="1"/>
      <c r="I26" s="4" t="s">
        <v>20</v>
      </c>
      <c r="K26" s="1">
        <f>K24-K21</f>
        <v>4.4000000000000004</v>
      </c>
      <c r="L26" s="1" t="e">
        <f>L24-L21</f>
        <v>#REF!</v>
      </c>
      <c r="M26" s="1" t="e">
        <f>M24-M22</f>
        <v>#REF!</v>
      </c>
      <c r="N26" s="1" t="e">
        <f>N24-N22</f>
        <v>#REF!</v>
      </c>
    </row>
    <row r="27" spans="2:15" x14ac:dyDescent="0.25">
      <c r="D27" s="1"/>
    </row>
  </sheetData>
  <mergeCells count="4">
    <mergeCell ref="B4:B5"/>
    <mergeCell ref="D4:D5"/>
    <mergeCell ref="I4:I5"/>
    <mergeCell ref="K4:K5"/>
  </mergeCells>
  <pageMargins left="0.7" right="0.7" top="0.75" bottom="0.75" header="0.3" footer="0.3"/>
  <pageSetup paperSize="9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1"/>
  <sheetViews>
    <sheetView tabSelected="1" zoomScaleNormal="100" workbookViewId="0">
      <selection activeCell="F11" sqref="F11"/>
    </sheetView>
  </sheetViews>
  <sheetFormatPr defaultColWidth="9.140625" defaultRowHeight="15" x14ac:dyDescent="0.25"/>
  <cols>
    <col min="1" max="1" width="13.42578125" style="24" customWidth="1"/>
    <col min="2" max="2" width="27.85546875" style="24" customWidth="1"/>
    <col min="3" max="3" width="5.42578125" style="24" customWidth="1"/>
    <col min="4" max="4" width="11.85546875" style="24" customWidth="1"/>
    <col min="5" max="5" width="13.140625" style="24" bestFit="1" customWidth="1"/>
    <col min="6" max="6" width="11.85546875" style="77" customWidth="1"/>
    <col min="7" max="8" width="11.85546875" style="70" customWidth="1"/>
    <col min="9" max="9" width="9.140625" style="70"/>
    <col min="10" max="16384" width="9.140625" style="24"/>
  </cols>
  <sheetData>
    <row r="1" spans="1:10" x14ac:dyDescent="0.25">
      <c r="F1" s="76"/>
    </row>
    <row r="2" spans="1:10" ht="23.25" x14ac:dyDescent="0.35">
      <c r="B2" s="25" t="s">
        <v>9</v>
      </c>
      <c r="C2" s="25"/>
    </row>
    <row r="3" spans="1:10" x14ac:dyDescent="0.25">
      <c r="B3" s="133"/>
      <c r="C3" s="133"/>
      <c r="D3" s="133"/>
      <c r="E3" s="133"/>
      <c r="F3" s="133"/>
      <c r="G3" s="133"/>
      <c r="H3" s="133"/>
    </row>
    <row r="4" spans="1:10" ht="45" x14ac:dyDescent="0.25">
      <c r="B4" s="43" t="s">
        <v>21</v>
      </c>
      <c r="C4" s="44"/>
      <c r="D4" s="44"/>
      <c r="E4" s="45"/>
      <c r="F4" s="78"/>
      <c r="G4" s="45"/>
      <c r="H4" s="45"/>
      <c r="I4" s="71"/>
    </row>
    <row r="5" spans="1:10" x14ac:dyDescent="0.25">
      <c r="B5" s="46"/>
      <c r="C5" s="28"/>
      <c r="D5" s="28"/>
      <c r="E5" s="26"/>
      <c r="F5" s="79"/>
      <c r="G5" s="26"/>
      <c r="H5" s="26"/>
      <c r="I5" s="47"/>
    </row>
    <row r="6" spans="1:10" x14ac:dyDescent="0.25">
      <c r="B6" s="48"/>
      <c r="C6" s="33"/>
      <c r="D6" s="34" t="s">
        <v>22</v>
      </c>
      <c r="E6" s="34" t="s">
        <v>3</v>
      </c>
      <c r="F6" s="80" t="s">
        <v>23</v>
      </c>
      <c r="G6" s="34" t="s">
        <v>5</v>
      </c>
      <c r="H6" s="34"/>
      <c r="I6" s="34"/>
    </row>
    <row r="7" spans="1:10" x14ac:dyDescent="0.25">
      <c r="B7" s="49" t="s">
        <v>24</v>
      </c>
      <c r="C7" s="35"/>
      <c r="D7" s="36">
        <v>2019</v>
      </c>
      <c r="E7" s="37">
        <v>2020</v>
      </c>
      <c r="F7" s="81">
        <v>2021</v>
      </c>
      <c r="G7" s="37">
        <v>2022</v>
      </c>
      <c r="H7" s="37">
        <v>2023</v>
      </c>
      <c r="I7" s="37">
        <v>2024</v>
      </c>
    </row>
    <row r="8" spans="1:10" x14ac:dyDescent="0.25">
      <c r="B8" s="130"/>
      <c r="C8" s="131"/>
      <c r="D8" s="131"/>
      <c r="E8" s="131"/>
      <c r="F8" s="131"/>
      <c r="G8" s="131"/>
      <c r="H8" s="131"/>
      <c r="I8" s="132"/>
    </row>
    <row r="9" spans="1:10" x14ac:dyDescent="0.25">
      <c r="B9" s="50"/>
      <c r="C9" s="38"/>
      <c r="D9" s="38"/>
      <c r="E9" s="39">
        <v>-167124</v>
      </c>
      <c r="F9" s="82">
        <f>-167090-600</f>
        <v>-167690</v>
      </c>
      <c r="G9" s="39">
        <f>-167214-600</f>
        <v>-167814</v>
      </c>
      <c r="H9" s="39">
        <f>-167853.786641356-600</f>
        <v>-168453.78664135601</v>
      </c>
      <c r="I9" s="89">
        <f>-168527.786641356-600</f>
        <v>-169127.78664135601</v>
      </c>
    </row>
    <row r="10" spans="1:10" x14ac:dyDescent="0.25">
      <c r="A10" s="70" t="s">
        <v>55</v>
      </c>
      <c r="B10" s="31" t="s">
        <v>25</v>
      </c>
      <c r="C10" s="32"/>
      <c r="D10" s="68">
        <f>-207076-8793</f>
        <v>-215869</v>
      </c>
      <c r="E10" s="66">
        <f>-227338-76</f>
        <v>-227414</v>
      </c>
      <c r="F10" s="83">
        <v>-230414</v>
      </c>
      <c r="G10" s="42">
        <v>-232106</v>
      </c>
      <c r="H10" s="42">
        <v>-234417</v>
      </c>
      <c r="I10" s="74">
        <v>-236806</v>
      </c>
    </row>
    <row r="11" spans="1:10" x14ac:dyDescent="0.25">
      <c r="A11" s="70" t="s">
        <v>56</v>
      </c>
      <c r="B11" s="31" t="s">
        <v>26</v>
      </c>
      <c r="C11" s="32"/>
      <c r="D11" s="68">
        <v>62113</v>
      </c>
      <c r="E11" s="27">
        <f>60291</f>
        <v>60291</v>
      </c>
      <c r="F11" s="83">
        <v>62724</v>
      </c>
      <c r="G11" s="42">
        <f>G29</f>
        <v>64291.652423499996</v>
      </c>
      <c r="H11" s="42">
        <f>H29</f>
        <v>65963.235386511005</v>
      </c>
      <c r="I11" s="74">
        <f>I29</f>
        <v>67678.279506560299</v>
      </c>
      <c r="J11" s="66">
        <f>F9-F12</f>
        <v>0</v>
      </c>
    </row>
    <row r="12" spans="1:10" x14ac:dyDescent="0.25">
      <c r="B12" s="52" t="s">
        <v>27</v>
      </c>
      <c r="C12" s="40"/>
      <c r="D12" s="69">
        <f>SUM(D10:D11)</f>
        <v>-153756</v>
      </c>
      <c r="E12" s="41">
        <f>SUM(E10:E11)-1</f>
        <v>-167124</v>
      </c>
      <c r="F12" s="84">
        <f>SUM(F10:F11)</f>
        <v>-167690</v>
      </c>
      <c r="G12" s="41">
        <f>SUM(G10:G11)</f>
        <v>-167814.3475765</v>
      </c>
      <c r="H12" s="41">
        <f t="shared" ref="H12" si="0">SUM(H10:H11)</f>
        <v>-168453.76461348898</v>
      </c>
      <c r="I12" s="91">
        <f>SUM(I10:I11)</f>
        <v>-169127.7204934397</v>
      </c>
    </row>
    <row r="13" spans="1:10" x14ac:dyDescent="0.25">
      <c r="B13" s="53"/>
      <c r="C13" s="30"/>
      <c r="D13" s="30"/>
      <c r="E13" s="30"/>
      <c r="G13" s="72"/>
      <c r="H13" s="72"/>
      <c r="I13" s="73"/>
    </row>
    <row r="14" spans="1:10" x14ac:dyDescent="0.25">
      <c r="B14" s="46" t="s">
        <v>28</v>
      </c>
      <c r="C14" s="28"/>
      <c r="D14" s="28"/>
      <c r="E14" s="30"/>
      <c r="G14" s="72"/>
      <c r="H14" s="72"/>
      <c r="I14" s="73"/>
    </row>
    <row r="15" spans="1:10" x14ac:dyDescent="0.25">
      <c r="B15" s="53"/>
      <c r="C15" s="30"/>
      <c r="D15" s="30"/>
      <c r="E15" s="30"/>
      <c r="G15" s="72"/>
      <c r="H15" s="72"/>
      <c r="I15" s="73"/>
    </row>
    <row r="16" spans="1:10" x14ac:dyDescent="0.25">
      <c r="B16" s="49" t="s">
        <v>24</v>
      </c>
      <c r="C16" s="35"/>
      <c r="D16" s="35"/>
      <c r="E16" s="37">
        <v>2020</v>
      </c>
      <c r="F16" s="81">
        <v>2021</v>
      </c>
      <c r="G16" s="37">
        <v>2022</v>
      </c>
      <c r="H16" s="37">
        <v>2023</v>
      </c>
      <c r="I16" s="90">
        <v>2024</v>
      </c>
    </row>
    <row r="17" spans="2:13" x14ac:dyDescent="0.25">
      <c r="B17" s="130"/>
      <c r="C17" s="131"/>
      <c r="D17" s="131"/>
      <c r="E17" s="131"/>
      <c r="F17" s="131"/>
      <c r="G17" s="131"/>
      <c r="H17" s="131"/>
      <c r="I17" s="132"/>
    </row>
    <row r="18" spans="2:13" x14ac:dyDescent="0.25">
      <c r="B18" s="50"/>
      <c r="C18" s="38"/>
      <c r="D18" s="39">
        <v>62113</v>
      </c>
      <c r="E18" s="39">
        <f t="shared" ref="E18:I18" si="1">E11</f>
        <v>60291</v>
      </c>
      <c r="F18" s="82">
        <f>F11</f>
        <v>62724</v>
      </c>
      <c r="G18" s="39">
        <f>G11</f>
        <v>64291.652423499996</v>
      </c>
      <c r="H18" s="39">
        <f t="shared" si="1"/>
        <v>65963.235386511005</v>
      </c>
      <c r="I18" s="89">
        <f t="shared" si="1"/>
        <v>67678.279506560299</v>
      </c>
      <c r="J18" s="88">
        <v>2021</v>
      </c>
      <c r="K18" s="88">
        <v>2022</v>
      </c>
      <c r="L18" s="88">
        <v>2023</v>
      </c>
      <c r="M18" s="88">
        <v>2024</v>
      </c>
    </row>
    <row r="19" spans="2:13" ht="24" x14ac:dyDescent="0.25">
      <c r="B19" s="31" t="s">
        <v>29</v>
      </c>
      <c r="C19" s="32"/>
      <c r="D19" s="96">
        <v>6425</v>
      </c>
      <c r="E19" s="42">
        <v>7923</v>
      </c>
      <c r="F19" s="85">
        <v>8500</v>
      </c>
      <c r="G19" s="42">
        <f>F19*$K$19</f>
        <v>8712.5</v>
      </c>
      <c r="H19" s="42">
        <f>G19*$L$19</f>
        <v>8939.0249999999996</v>
      </c>
      <c r="I19" s="93">
        <f>H19*$M$19</f>
        <v>9171.4396500000003</v>
      </c>
      <c r="J19" s="88">
        <v>1.0229999999999999</v>
      </c>
      <c r="K19" s="88">
        <v>1.0249999999999999</v>
      </c>
      <c r="L19" s="88">
        <v>1.026</v>
      </c>
      <c r="M19" s="88">
        <v>1.026</v>
      </c>
    </row>
    <row r="20" spans="2:13" x14ac:dyDescent="0.25">
      <c r="B20" s="31" t="s">
        <v>30</v>
      </c>
      <c r="C20" s="32"/>
      <c r="D20" s="96">
        <v>2271</v>
      </c>
      <c r="E20" s="42">
        <v>3000</v>
      </c>
      <c r="F20" s="83">
        <v>4500</v>
      </c>
      <c r="G20" s="42">
        <f t="shared" ref="G20:G28" si="2">F20*$K$19</f>
        <v>4612.5</v>
      </c>
      <c r="H20" s="42">
        <f t="shared" ref="H20:H28" si="3">G20*$L$19</f>
        <v>4732.4250000000002</v>
      </c>
      <c r="I20" s="93">
        <f t="shared" ref="I20:I28" si="4">H20*$M$19</f>
        <v>4855.4680500000004</v>
      </c>
    </row>
    <row r="21" spans="2:13" x14ac:dyDescent="0.25">
      <c r="B21" s="31" t="s">
        <v>31</v>
      </c>
      <c r="C21" s="32"/>
      <c r="D21" s="96">
        <v>12110</v>
      </c>
      <c r="E21" s="42">
        <v>11777</v>
      </c>
      <c r="F21" s="85">
        <v>12452</v>
      </c>
      <c r="G21" s="42">
        <f t="shared" si="2"/>
        <v>12763.3</v>
      </c>
      <c r="H21" s="42">
        <f t="shared" si="3"/>
        <v>13095.1458</v>
      </c>
      <c r="I21" s="93">
        <f t="shared" si="4"/>
        <v>13435.619590800001</v>
      </c>
    </row>
    <row r="22" spans="2:13" ht="24" x14ac:dyDescent="0.25">
      <c r="B22" s="31" t="s">
        <v>32</v>
      </c>
      <c r="C22" s="32"/>
      <c r="D22" s="96">
        <v>5404</v>
      </c>
      <c r="E22" s="42">
        <v>5311</v>
      </c>
      <c r="F22" s="85">
        <v>5311</v>
      </c>
      <c r="G22" s="42">
        <f t="shared" si="2"/>
        <v>5443.7749999999996</v>
      </c>
      <c r="H22" s="42">
        <f t="shared" si="3"/>
        <v>5585.31315</v>
      </c>
      <c r="I22" s="93">
        <f t="shared" si="4"/>
        <v>5730.5312918999998</v>
      </c>
    </row>
    <row r="23" spans="2:13" ht="24" x14ac:dyDescent="0.25">
      <c r="B23" s="31" t="s">
        <v>33</v>
      </c>
      <c r="C23" s="32"/>
      <c r="D23" s="96">
        <f>13986+203</f>
        <v>14189</v>
      </c>
      <c r="E23" s="42">
        <f>13760-730</f>
        <v>13030</v>
      </c>
      <c r="F23" s="83">
        <f>12437.36694-261</f>
        <v>12176.36694</v>
      </c>
      <c r="G23" s="42">
        <f t="shared" si="2"/>
        <v>12480.776113499998</v>
      </c>
      <c r="H23" s="42">
        <f t="shared" si="3"/>
        <v>12805.276292450999</v>
      </c>
      <c r="I23" s="93">
        <f t="shared" si="4"/>
        <v>13138.213476054725</v>
      </c>
    </row>
    <row r="24" spans="2:13" x14ac:dyDescent="0.25">
      <c r="B24" s="31" t="s">
        <v>34</v>
      </c>
      <c r="C24" s="32"/>
      <c r="D24" s="96">
        <v>2192</v>
      </c>
      <c r="E24" s="42">
        <v>4500</v>
      </c>
      <c r="F24" s="83">
        <v>4737.0420000000004</v>
      </c>
      <c r="G24" s="42">
        <f t="shared" si="2"/>
        <v>4855.4680500000004</v>
      </c>
      <c r="H24" s="42">
        <f t="shared" si="3"/>
        <v>4981.710219300001</v>
      </c>
      <c r="I24" s="93">
        <f t="shared" si="4"/>
        <v>5111.2346850018012</v>
      </c>
    </row>
    <row r="25" spans="2:13" x14ac:dyDescent="0.25">
      <c r="B25" s="31" t="s">
        <v>35</v>
      </c>
      <c r="C25" s="32"/>
      <c r="D25" s="96">
        <v>11290</v>
      </c>
      <c r="E25" s="42">
        <v>13350</v>
      </c>
      <c r="F25" s="83">
        <v>11947.154399999999</v>
      </c>
      <c r="G25" s="42">
        <f t="shared" si="2"/>
        <v>12245.833259999998</v>
      </c>
      <c r="H25" s="42">
        <f t="shared" si="3"/>
        <v>12564.224924759998</v>
      </c>
      <c r="I25" s="93">
        <f t="shared" si="4"/>
        <v>12890.894772803758</v>
      </c>
    </row>
    <row r="26" spans="2:13" x14ac:dyDescent="0.25">
      <c r="B26" s="31" t="s">
        <v>36</v>
      </c>
      <c r="C26" s="32"/>
      <c r="D26" s="96">
        <v>5048</v>
      </c>
      <c r="E26" s="42">
        <v>1400</v>
      </c>
      <c r="F26" s="85">
        <v>2600</v>
      </c>
      <c r="G26" s="42">
        <f t="shared" si="2"/>
        <v>2664.9999999999995</v>
      </c>
      <c r="H26" s="42">
        <f t="shared" si="3"/>
        <v>2734.2899999999995</v>
      </c>
      <c r="I26" s="93">
        <f t="shared" si="4"/>
        <v>2805.3815399999994</v>
      </c>
    </row>
    <row r="27" spans="2:13" x14ac:dyDescent="0.25">
      <c r="B27" s="31" t="s">
        <v>37</v>
      </c>
      <c r="C27" s="32"/>
      <c r="D27" s="96">
        <v>3184</v>
      </c>
      <c r="E27" s="27">
        <v>0</v>
      </c>
      <c r="F27" s="83">
        <v>0</v>
      </c>
      <c r="G27" s="42">
        <f t="shared" si="2"/>
        <v>0</v>
      </c>
      <c r="H27" s="42">
        <f t="shared" si="3"/>
        <v>0</v>
      </c>
      <c r="I27" s="93">
        <f t="shared" si="4"/>
        <v>0</v>
      </c>
    </row>
    <row r="28" spans="2:13" ht="24" x14ac:dyDescent="0.25">
      <c r="B28" s="31" t="s">
        <v>38</v>
      </c>
      <c r="C28" s="32"/>
      <c r="D28" s="96"/>
      <c r="E28" s="27"/>
      <c r="F28" s="83">
        <v>500</v>
      </c>
      <c r="G28" s="42">
        <f t="shared" si="2"/>
        <v>512.5</v>
      </c>
      <c r="H28" s="42">
        <f t="shared" si="3"/>
        <v>525.82500000000005</v>
      </c>
      <c r="I28" s="93">
        <f t="shared" si="4"/>
        <v>539.4964500000001</v>
      </c>
    </row>
    <row r="29" spans="2:13" x14ac:dyDescent="0.25">
      <c r="B29" s="55" t="s">
        <v>27</v>
      </c>
      <c r="C29" s="56"/>
      <c r="D29" s="57">
        <f t="shared" ref="D29:I29" si="5">SUM(D19:D28)</f>
        <v>62113</v>
      </c>
      <c r="E29" s="57">
        <f t="shared" si="5"/>
        <v>60291</v>
      </c>
      <c r="F29" s="86">
        <f t="shared" si="5"/>
        <v>62723.563340000001</v>
      </c>
      <c r="G29" s="57">
        <f>SUM(G19:G28)</f>
        <v>64291.652423499996</v>
      </c>
      <c r="H29" s="57">
        <f t="shared" si="5"/>
        <v>65963.235386511005</v>
      </c>
      <c r="I29" s="92">
        <f t="shared" si="5"/>
        <v>67678.279506560299</v>
      </c>
    </row>
    <row r="30" spans="2:13" x14ac:dyDescent="0.25">
      <c r="D30" s="66">
        <f>D18-D29</f>
        <v>0</v>
      </c>
      <c r="E30" s="66">
        <f>E18-E29</f>
        <v>0</v>
      </c>
      <c r="F30" s="87">
        <f>F29-F18</f>
        <v>-0.43665999999939231</v>
      </c>
      <c r="G30" s="75">
        <f t="shared" ref="G30:I30" si="6">G18-G29</f>
        <v>0</v>
      </c>
      <c r="H30" s="75">
        <f>H18-H29</f>
        <v>0</v>
      </c>
      <c r="I30" s="75">
        <f t="shared" si="6"/>
        <v>0</v>
      </c>
    </row>
    <row r="31" spans="2:13" x14ac:dyDescent="0.25">
      <c r="B31" s="67" t="s">
        <v>39</v>
      </c>
    </row>
  </sheetData>
  <sheetProtection insertRows="0"/>
  <mergeCells count="3">
    <mergeCell ref="B17:I17"/>
    <mergeCell ref="B8:I8"/>
    <mergeCell ref="B3:H3"/>
  </mergeCells>
  <pageMargins left="0.7" right="0.7" top="0.75" bottom="0.75" header="0.3" footer="0.3"/>
  <pageSetup paperSize="9" scale="85" orientation="landscape" r:id="rId1"/>
  <rowBreaks count="1" manualBreakCount="1">
    <brk id="3" max="16383" man="1"/>
  </rowBreaks>
  <ignoredErrors>
    <ignoredError sqref="H18:I18 E29 H29:I29 H1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76A5-D1D6-41E5-9FB7-B7C6475B3A7B}">
  <sheetPr>
    <pageSetUpPr fitToPage="1"/>
  </sheetPr>
  <dimension ref="A2:O58"/>
  <sheetViews>
    <sheetView zoomScaleNormal="100" workbookViewId="0">
      <selection activeCell="P34" sqref="P1:P1048576"/>
    </sheetView>
  </sheetViews>
  <sheetFormatPr defaultColWidth="9.140625" defaultRowHeight="15" x14ac:dyDescent="0.25"/>
  <cols>
    <col min="1" max="1" width="28.140625" style="24" customWidth="1"/>
    <col min="2" max="2" width="13.85546875" style="24" customWidth="1"/>
    <col min="3" max="8" width="10" style="24" customWidth="1"/>
    <col min="9" max="9" width="5" style="24" customWidth="1"/>
    <col min="10" max="16384" width="9.140625" style="24"/>
  </cols>
  <sheetData>
    <row r="2" spans="1:15" ht="23.25" x14ac:dyDescent="0.35">
      <c r="A2" s="25" t="s">
        <v>40</v>
      </c>
      <c r="B2" s="25"/>
    </row>
    <row r="3" spans="1:15" x14ac:dyDescent="0.25">
      <c r="A3" s="29"/>
      <c r="B3" s="29"/>
    </row>
    <row r="4" spans="1:15" ht="18.75" x14ac:dyDescent="0.3">
      <c r="A4" s="97" t="s">
        <v>41</v>
      </c>
      <c r="B4" s="98"/>
      <c r="C4" s="99"/>
      <c r="D4" s="100"/>
      <c r="E4" s="100"/>
      <c r="F4" s="100"/>
      <c r="G4" s="100"/>
      <c r="H4" s="101"/>
      <c r="I4" s="63"/>
      <c r="J4" s="97" t="s">
        <v>42</v>
      </c>
      <c r="K4" s="99"/>
      <c r="L4" s="100"/>
      <c r="M4" s="100"/>
      <c r="N4" s="100"/>
      <c r="O4" s="102"/>
    </row>
    <row r="5" spans="1:15" x14ac:dyDescent="0.25">
      <c r="A5" s="103"/>
      <c r="B5" s="104"/>
      <c r="C5" s="104"/>
      <c r="D5" s="105"/>
      <c r="E5" s="105"/>
      <c r="F5" s="105"/>
      <c r="G5" s="105"/>
      <c r="H5" s="106"/>
      <c r="J5" s="103" t="s">
        <v>24</v>
      </c>
      <c r="K5" s="105"/>
      <c r="L5" s="105"/>
      <c r="M5" s="105"/>
      <c r="N5" s="105"/>
      <c r="O5" s="106"/>
    </row>
    <row r="6" spans="1:15" x14ac:dyDescent="0.25">
      <c r="A6" s="48"/>
      <c r="B6" s="107" t="s">
        <v>43</v>
      </c>
      <c r="C6" s="108" t="s">
        <v>22</v>
      </c>
      <c r="D6" s="109"/>
      <c r="E6" s="109"/>
      <c r="F6" s="109"/>
      <c r="G6" s="109"/>
      <c r="H6" s="58"/>
      <c r="J6" s="64" t="s">
        <v>22</v>
      </c>
      <c r="K6" s="109"/>
      <c r="L6" s="109"/>
      <c r="M6" s="109"/>
      <c r="N6" s="109"/>
      <c r="O6" s="58"/>
    </row>
    <row r="7" spans="1:15" x14ac:dyDescent="0.25">
      <c r="A7" s="49" t="s">
        <v>24</v>
      </c>
      <c r="B7" s="110" t="s">
        <v>44</v>
      </c>
      <c r="C7" s="111">
        <v>2019</v>
      </c>
      <c r="D7" s="112">
        <v>2020</v>
      </c>
      <c r="E7" s="112">
        <v>2021</v>
      </c>
      <c r="F7" s="112">
        <v>2022</v>
      </c>
      <c r="G7" s="112">
        <v>2023</v>
      </c>
      <c r="H7" s="113">
        <v>2024</v>
      </c>
      <c r="J7" s="65">
        <v>2019</v>
      </c>
      <c r="K7" s="112">
        <v>2020</v>
      </c>
      <c r="L7" s="112">
        <v>2021</v>
      </c>
      <c r="M7" s="112">
        <v>2022</v>
      </c>
      <c r="N7" s="112">
        <v>2023</v>
      </c>
      <c r="O7" s="113">
        <v>2024</v>
      </c>
    </row>
    <row r="8" spans="1:15" x14ac:dyDescent="0.25">
      <c r="A8" s="130"/>
      <c r="B8" s="134"/>
      <c r="C8" s="134"/>
      <c r="D8" s="134"/>
      <c r="E8" s="134"/>
      <c r="F8" s="134"/>
      <c r="G8" s="134"/>
      <c r="H8" s="132"/>
      <c r="J8" s="130"/>
      <c r="K8" s="134"/>
      <c r="L8" s="134"/>
      <c r="M8" s="134"/>
      <c r="N8" s="134"/>
      <c r="O8" s="132"/>
    </row>
    <row r="9" spans="1:15" x14ac:dyDescent="0.25">
      <c r="A9" s="52" t="s">
        <v>45</v>
      </c>
      <c r="B9" s="114"/>
      <c r="C9" s="115"/>
      <c r="D9" s="116"/>
      <c r="E9" s="116"/>
      <c r="F9" s="116"/>
      <c r="G9" s="116"/>
      <c r="H9" s="54"/>
      <c r="J9" s="50"/>
      <c r="K9" s="116"/>
      <c r="L9" s="116"/>
      <c r="M9" s="116"/>
      <c r="N9" s="116"/>
      <c r="O9" s="54"/>
    </row>
    <row r="10" spans="1:15" x14ac:dyDescent="0.25">
      <c r="A10" s="117"/>
      <c r="B10" s="118"/>
      <c r="C10" s="118"/>
      <c r="D10" s="119"/>
      <c r="E10" s="119"/>
      <c r="F10" s="119"/>
      <c r="G10" s="119"/>
      <c r="H10" s="120"/>
      <c r="J10" s="117"/>
      <c r="K10" s="119"/>
      <c r="L10" s="119"/>
      <c r="M10" s="119"/>
      <c r="N10" s="119"/>
      <c r="O10" s="120"/>
    </row>
    <row r="11" spans="1:15" x14ac:dyDescent="0.25">
      <c r="A11" s="117"/>
      <c r="B11" s="118"/>
      <c r="C11" s="118"/>
      <c r="D11" s="119"/>
      <c r="E11" s="119"/>
      <c r="F11" s="119"/>
      <c r="G11" s="119"/>
      <c r="H11" s="120"/>
      <c r="J11" s="117"/>
      <c r="K11" s="119"/>
      <c r="L11" s="119"/>
      <c r="M11" s="119"/>
      <c r="N11" s="119"/>
      <c r="O11" s="120"/>
    </row>
    <row r="12" spans="1:15" x14ac:dyDescent="0.25">
      <c r="A12" s="31"/>
      <c r="B12" s="121"/>
      <c r="C12" s="121"/>
      <c r="D12" s="122"/>
      <c r="E12" s="122"/>
      <c r="F12" s="122"/>
      <c r="G12" s="122"/>
      <c r="H12" s="51"/>
      <c r="J12" s="31"/>
      <c r="K12" s="122"/>
      <c r="L12" s="122"/>
      <c r="M12" s="122"/>
      <c r="N12" s="122"/>
      <c r="O12" s="51"/>
    </row>
    <row r="13" spans="1:15" x14ac:dyDescent="0.25">
      <c r="A13" s="31"/>
      <c r="B13" s="121"/>
      <c r="C13" s="121"/>
      <c r="D13" s="122"/>
      <c r="E13" s="122"/>
      <c r="F13" s="122"/>
      <c r="G13" s="122"/>
      <c r="H13" s="51"/>
      <c r="J13" s="31"/>
      <c r="K13" s="122"/>
      <c r="L13" s="122"/>
      <c r="M13" s="122"/>
      <c r="N13" s="122"/>
      <c r="O13" s="51"/>
    </row>
    <row r="14" spans="1:15" x14ac:dyDescent="0.25">
      <c r="A14" s="52"/>
      <c r="B14" s="114"/>
      <c r="C14" s="114">
        <f>SUM(C10:C13)</f>
        <v>0</v>
      </c>
      <c r="D14" s="114">
        <f t="shared" ref="D14:H14" si="0">SUM(D10:D13)</f>
        <v>0</v>
      </c>
      <c r="E14" s="114">
        <f t="shared" si="0"/>
        <v>0</v>
      </c>
      <c r="F14" s="114">
        <f t="shared" si="0"/>
        <v>0</v>
      </c>
      <c r="G14" s="114">
        <f t="shared" si="0"/>
        <v>0</v>
      </c>
      <c r="H14" s="59">
        <f t="shared" si="0"/>
        <v>0</v>
      </c>
      <c r="J14" s="52">
        <f>SUM(J10:J13)</f>
        <v>0</v>
      </c>
      <c r="K14" s="114">
        <f t="shared" ref="K14:O14" si="1">SUM(K10:K13)</f>
        <v>0</v>
      </c>
      <c r="L14" s="114">
        <f t="shared" si="1"/>
        <v>0</v>
      </c>
      <c r="M14" s="114">
        <f t="shared" si="1"/>
        <v>0</v>
      </c>
      <c r="N14" s="114">
        <f t="shared" si="1"/>
        <v>0</v>
      </c>
      <c r="O14" s="59">
        <f t="shared" si="1"/>
        <v>0</v>
      </c>
    </row>
    <row r="15" spans="1:15" x14ac:dyDescent="0.25">
      <c r="A15" s="60"/>
      <c r="B15" s="61"/>
      <c r="C15" s="61"/>
      <c r="D15" s="61"/>
      <c r="E15" s="61"/>
      <c r="F15" s="61"/>
      <c r="G15" s="61"/>
      <c r="H15" s="62"/>
      <c r="J15" s="60"/>
      <c r="K15" s="61"/>
      <c r="L15" s="61"/>
      <c r="M15" s="61"/>
      <c r="N15" s="61"/>
      <c r="O15" s="62"/>
    </row>
    <row r="18" spans="1:15" ht="18" x14ac:dyDescent="0.25">
      <c r="A18" s="97" t="s">
        <v>46</v>
      </c>
      <c r="B18" s="98"/>
      <c r="C18" s="99"/>
      <c r="D18" s="100"/>
      <c r="E18" s="100"/>
      <c r="F18" s="100"/>
      <c r="G18" s="100"/>
      <c r="H18" s="101"/>
      <c r="J18" s="97" t="s">
        <v>42</v>
      </c>
      <c r="K18" s="99"/>
      <c r="L18" s="100"/>
      <c r="M18" s="100"/>
      <c r="N18" s="100"/>
      <c r="O18" s="102"/>
    </row>
    <row r="19" spans="1:15" x14ac:dyDescent="0.25">
      <c r="A19" s="103"/>
      <c r="B19" s="104"/>
      <c r="C19" s="104"/>
      <c r="D19" s="105"/>
      <c r="E19" s="105"/>
      <c r="F19" s="105"/>
      <c r="G19" s="105"/>
      <c r="H19" s="106"/>
      <c r="J19" s="103" t="s">
        <v>24</v>
      </c>
      <c r="K19" s="105"/>
      <c r="L19" s="105"/>
      <c r="M19" s="105"/>
      <c r="N19" s="105"/>
      <c r="O19" s="106"/>
    </row>
    <row r="20" spans="1:15" x14ac:dyDescent="0.25">
      <c r="A20" s="48"/>
      <c r="B20" s="123"/>
      <c r="C20" s="109" t="s">
        <v>22</v>
      </c>
      <c r="D20" s="109"/>
      <c r="E20" s="109"/>
      <c r="F20" s="109"/>
      <c r="G20" s="109"/>
      <c r="H20" s="58"/>
      <c r="J20" s="64" t="s">
        <v>22</v>
      </c>
      <c r="K20" s="109"/>
      <c r="L20" s="109"/>
      <c r="M20" s="109"/>
      <c r="N20" s="109"/>
      <c r="O20" s="58"/>
    </row>
    <row r="21" spans="1:15" x14ac:dyDescent="0.25">
      <c r="A21" s="49" t="s">
        <v>24</v>
      </c>
      <c r="B21" s="110"/>
      <c r="C21" s="124">
        <v>2019</v>
      </c>
      <c r="D21" s="112">
        <v>2020</v>
      </c>
      <c r="E21" s="112">
        <v>2021</v>
      </c>
      <c r="F21" s="112">
        <v>2022</v>
      </c>
      <c r="G21" s="112">
        <v>2023</v>
      </c>
      <c r="H21" s="113">
        <v>2024</v>
      </c>
      <c r="J21" s="65">
        <v>2019</v>
      </c>
      <c r="K21" s="112">
        <v>2020</v>
      </c>
      <c r="L21" s="112">
        <v>2021</v>
      </c>
      <c r="M21" s="112">
        <v>2022</v>
      </c>
      <c r="N21" s="112">
        <v>2023</v>
      </c>
      <c r="O21" s="113">
        <v>2024</v>
      </c>
    </row>
    <row r="22" spans="1:15" x14ac:dyDescent="0.25">
      <c r="A22" s="130"/>
      <c r="B22" s="134"/>
      <c r="C22" s="134"/>
      <c r="D22" s="134"/>
      <c r="E22" s="134"/>
      <c r="F22" s="134"/>
      <c r="G22" s="134"/>
      <c r="H22" s="132"/>
      <c r="J22" s="130"/>
      <c r="K22" s="134"/>
      <c r="L22" s="134"/>
      <c r="M22" s="134"/>
      <c r="N22" s="134"/>
      <c r="O22" s="132"/>
    </row>
    <row r="23" spans="1:15" x14ac:dyDescent="0.25">
      <c r="A23" s="52" t="s">
        <v>45</v>
      </c>
      <c r="B23" s="114"/>
      <c r="C23" s="115"/>
      <c r="D23" s="116"/>
      <c r="E23" s="116"/>
      <c r="F23" s="116"/>
      <c r="G23" s="116"/>
      <c r="H23" s="54"/>
      <c r="J23" s="50"/>
      <c r="K23" s="116"/>
      <c r="L23" s="116"/>
      <c r="M23" s="116"/>
      <c r="N23" s="116"/>
      <c r="O23" s="54"/>
    </row>
    <row r="24" spans="1:15" ht="24" x14ac:dyDescent="0.25">
      <c r="A24" s="117" t="s">
        <v>50</v>
      </c>
      <c r="B24" s="118"/>
      <c r="C24" s="118"/>
      <c r="D24" s="119">
        <v>180679</v>
      </c>
      <c r="E24" s="119">
        <v>191549</v>
      </c>
      <c r="F24" s="119"/>
      <c r="G24" s="119"/>
      <c r="H24" s="120"/>
      <c r="J24" s="117"/>
      <c r="K24" s="119">
        <v>500000</v>
      </c>
      <c r="L24" s="119">
        <v>5000000</v>
      </c>
      <c r="M24" s="119">
        <v>4500000</v>
      </c>
      <c r="N24" s="119"/>
      <c r="O24" s="120"/>
    </row>
    <row r="25" spans="1:15" ht="24" x14ac:dyDescent="0.25">
      <c r="A25" s="117" t="s">
        <v>51</v>
      </c>
      <c r="B25" s="118"/>
      <c r="C25" s="118"/>
      <c r="D25" s="119">
        <v>500000</v>
      </c>
      <c r="E25" s="119"/>
      <c r="F25" s="119"/>
      <c r="G25" s="119"/>
      <c r="H25" s="120"/>
      <c r="J25" s="117"/>
      <c r="K25" s="119">
        <v>750000</v>
      </c>
      <c r="L25" s="119"/>
      <c r="M25" s="119"/>
      <c r="N25" s="119"/>
      <c r="O25" s="120"/>
    </row>
    <row r="26" spans="1:15" x14ac:dyDescent="0.25">
      <c r="A26" s="31" t="s">
        <v>52</v>
      </c>
      <c r="B26" s="121"/>
      <c r="C26" s="121">
        <v>6608</v>
      </c>
      <c r="D26" s="125">
        <v>6608</v>
      </c>
      <c r="E26" s="122"/>
      <c r="F26" s="122"/>
      <c r="G26" s="122"/>
      <c r="H26" s="51"/>
      <c r="J26" s="31">
        <v>11013</v>
      </c>
      <c r="K26" s="125">
        <v>11013</v>
      </c>
      <c r="L26" s="122"/>
      <c r="M26" s="122"/>
      <c r="N26" s="122"/>
      <c r="O26" s="51"/>
    </row>
    <row r="27" spans="1:15" x14ac:dyDescent="0.25">
      <c r="A27" s="31" t="s">
        <v>53</v>
      </c>
      <c r="B27" s="121"/>
      <c r="C27" s="121">
        <v>14519</v>
      </c>
      <c r="D27" s="125">
        <v>14519</v>
      </c>
      <c r="E27" s="122"/>
      <c r="F27" s="122"/>
      <c r="G27" s="122"/>
      <c r="H27" s="51"/>
      <c r="J27" s="31">
        <v>24199</v>
      </c>
      <c r="K27" s="125">
        <v>24199</v>
      </c>
      <c r="L27" s="122"/>
      <c r="M27" s="122"/>
      <c r="N27" s="122"/>
      <c r="O27" s="51"/>
    </row>
    <row r="28" spans="1:15" x14ac:dyDescent="0.25">
      <c r="A28" s="31" t="s">
        <v>54</v>
      </c>
      <c r="B28" s="121"/>
      <c r="C28" s="121">
        <v>11220</v>
      </c>
      <c r="D28" s="125">
        <v>11220</v>
      </c>
      <c r="E28" s="122"/>
      <c r="F28" s="122"/>
      <c r="G28" s="122"/>
      <c r="H28" s="51"/>
      <c r="J28" s="31">
        <v>18699</v>
      </c>
      <c r="K28" s="125">
        <v>18699</v>
      </c>
      <c r="L28" s="122"/>
      <c r="M28" s="122"/>
      <c r="N28" s="122"/>
      <c r="O28" s="51"/>
    </row>
    <row r="29" spans="1:15" x14ac:dyDescent="0.25">
      <c r="A29" s="52"/>
      <c r="B29" s="114"/>
      <c r="C29" s="114">
        <f>SUM(C24:C28)</f>
        <v>32347</v>
      </c>
      <c r="D29" s="114">
        <f t="shared" ref="D29:H29" si="2">SUM(D24:D28)</f>
        <v>713026</v>
      </c>
      <c r="E29" s="114">
        <f t="shared" si="2"/>
        <v>191549</v>
      </c>
      <c r="F29" s="114">
        <f t="shared" si="2"/>
        <v>0</v>
      </c>
      <c r="G29" s="114">
        <f t="shared" si="2"/>
        <v>0</v>
      </c>
      <c r="H29" s="59">
        <f t="shared" si="2"/>
        <v>0</v>
      </c>
      <c r="J29" s="52">
        <f>SUM(J24:J28)</f>
        <v>53911</v>
      </c>
      <c r="K29" s="114">
        <f t="shared" ref="K29:O29" si="3">SUM(K24:K28)</f>
        <v>1303911</v>
      </c>
      <c r="L29" s="114">
        <f t="shared" si="3"/>
        <v>5000000</v>
      </c>
      <c r="M29" s="114">
        <f t="shared" si="3"/>
        <v>4500000</v>
      </c>
      <c r="N29" s="114">
        <f t="shared" si="3"/>
        <v>0</v>
      </c>
      <c r="O29" s="59">
        <f t="shared" si="3"/>
        <v>0</v>
      </c>
    </row>
    <row r="30" spans="1:15" x14ac:dyDescent="0.25">
      <c r="A30" s="60"/>
      <c r="B30" s="61"/>
      <c r="C30" s="61"/>
      <c r="D30" s="61"/>
      <c r="E30" s="61"/>
      <c r="F30" s="61"/>
      <c r="G30" s="61"/>
      <c r="H30" s="62"/>
      <c r="J30" s="60"/>
      <c r="K30" s="61"/>
      <c r="L30" s="61"/>
      <c r="M30" s="61"/>
      <c r="N30" s="61"/>
      <c r="O30" s="62"/>
    </row>
    <row r="33" spans="1:15" ht="18" x14ac:dyDescent="0.25">
      <c r="A33" s="97" t="s">
        <v>47</v>
      </c>
      <c r="B33" s="98"/>
      <c r="C33" s="99"/>
      <c r="D33" s="100"/>
      <c r="E33" s="100"/>
      <c r="F33" s="100"/>
      <c r="G33" s="100"/>
      <c r="H33" s="101"/>
      <c r="J33" s="97" t="s">
        <v>42</v>
      </c>
      <c r="K33" s="99"/>
      <c r="L33" s="100"/>
      <c r="M33" s="100"/>
      <c r="N33" s="100"/>
      <c r="O33" s="102"/>
    </row>
    <row r="34" spans="1:15" x14ac:dyDescent="0.25">
      <c r="A34" s="103"/>
      <c r="B34" s="104"/>
      <c r="C34" s="104"/>
      <c r="D34" s="105"/>
      <c r="E34" s="105"/>
      <c r="F34" s="105"/>
      <c r="G34" s="105"/>
      <c r="H34" s="106"/>
      <c r="J34" s="103" t="s">
        <v>24</v>
      </c>
      <c r="K34" s="105"/>
      <c r="L34" s="105"/>
      <c r="M34" s="105"/>
      <c r="N34" s="105"/>
      <c r="O34" s="106"/>
    </row>
    <row r="35" spans="1:15" x14ac:dyDescent="0.25">
      <c r="A35" s="48"/>
      <c r="B35" s="123"/>
      <c r="C35" s="109" t="s">
        <v>22</v>
      </c>
      <c r="D35" s="109"/>
      <c r="E35" s="109"/>
      <c r="F35" s="109"/>
      <c r="G35" s="109"/>
      <c r="H35" s="58"/>
      <c r="J35" s="64" t="s">
        <v>22</v>
      </c>
      <c r="K35" s="109"/>
      <c r="L35" s="109"/>
      <c r="M35" s="109"/>
      <c r="N35" s="109"/>
      <c r="O35" s="58"/>
    </row>
    <row r="36" spans="1:15" x14ac:dyDescent="0.25">
      <c r="A36" s="49" t="s">
        <v>24</v>
      </c>
      <c r="B36" s="110"/>
      <c r="C36" s="124">
        <v>2019</v>
      </c>
      <c r="D36" s="112">
        <v>2020</v>
      </c>
      <c r="E36" s="112">
        <v>2021</v>
      </c>
      <c r="F36" s="112">
        <v>2022</v>
      </c>
      <c r="G36" s="112">
        <v>2023</v>
      </c>
      <c r="H36" s="113">
        <v>2024</v>
      </c>
      <c r="J36" s="65">
        <v>2019</v>
      </c>
      <c r="K36" s="112">
        <v>2020</v>
      </c>
      <c r="L36" s="112">
        <v>2021</v>
      </c>
      <c r="M36" s="112">
        <v>2022</v>
      </c>
      <c r="N36" s="112">
        <v>2023</v>
      </c>
      <c r="O36" s="113">
        <v>2024</v>
      </c>
    </row>
    <row r="37" spans="1:15" x14ac:dyDescent="0.25">
      <c r="A37" s="130"/>
      <c r="B37" s="134"/>
      <c r="C37" s="134"/>
      <c r="D37" s="134"/>
      <c r="E37" s="134"/>
      <c r="F37" s="134"/>
      <c r="G37" s="134"/>
      <c r="H37" s="132"/>
      <c r="J37" s="130"/>
      <c r="K37" s="134"/>
      <c r="L37" s="134"/>
      <c r="M37" s="134"/>
      <c r="N37" s="134"/>
      <c r="O37" s="132"/>
    </row>
    <row r="38" spans="1:15" x14ac:dyDescent="0.25">
      <c r="A38" s="52" t="s">
        <v>45</v>
      </c>
      <c r="B38" s="114"/>
      <c r="C38" s="115"/>
      <c r="D38" s="116"/>
      <c r="E38" s="116"/>
      <c r="F38" s="116"/>
      <c r="G38" s="116"/>
      <c r="H38" s="54"/>
      <c r="J38" s="50"/>
      <c r="K38" s="116"/>
      <c r="L38" s="116"/>
      <c r="M38" s="116"/>
      <c r="N38" s="116"/>
      <c r="O38" s="54"/>
    </row>
    <row r="39" spans="1:15" x14ac:dyDescent="0.25">
      <c r="A39" s="117"/>
      <c r="B39" s="118"/>
      <c r="C39" s="118"/>
      <c r="D39" s="119"/>
      <c r="E39" s="119"/>
      <c r="F39" s="119"/>
      <c r="G39" s="119"/>
      <c r="H39" s="120"/>
      <c r="J39" s="117"/>
      <c r="K39" s="119"/>
      <c r="L39" s="119"/>
      <c r="M39" s="119"/>
      <c r="N39" s="119"/>
      <c r="O39" s="120"/>
    </row>
    <row r="40" spans="1:15" x14ac:dyDescent="0.25">
      <c r="A40" s="117"/>
      <c r="B40" s="118"/>
      <c r="C40" s="118"/>
      <c r="D40" s="119"/>
      <c r="E40" s="119"/>
      <c r="F40" s="119"/>
      <c r="G40" s="119"/>
      <c r="H40" s="120"/>
      <c r="J40" s="117"/>
      <c r="K40" s="119"/>
      <c r="L40" s="119"/>
      <c r="M40" s="119"/>
      <c r="N40" s="119"/>
      <c r="O40" s="120"/>
    </row>
    <row r="41" spans="1:15" x14ac:dyDescent="0.25">
      <c r="A41" s="31"/>
      <c r="B41" s="121"/>
      <c r="C41" s="121"/>
      <c r="D41" s="122"/>
      <c r="E41" s="122"/>
      <c r="F41" s="122"/>
      <c r="G41" s="122"/>
      <c r="H41" s="51"/>
      <c r="J41" s="31"/>
      <c r="K41" s="122"/>
      <c r="L41" s="122"/>
      <c r="M41" s="122"/>
      <c r="N41" s="122"/>
      <c r="O41" s="51"/>
    </row>
    <row r="42" spans="1:15" x14ac:dyDescent="0.25">
      <c r="A42" s="31"/>
      <c r="B42" s="121"/>
      <c r="C42" s="121"/>
      <c r="D42" s="122"/>
      <c r="E42" s="122"/>
      <c r="F42" s="122"/>
      <c r="G42" s="122"/>
      <c r="H42" s="51"/>
      <c r="J42" s="31"/>
      <c r="K42" s="122"/>
      <c r="L42" s="122"/>
      <c r="M42" s="122"/>
      <c r="N42" s="122"/>
      <c r="O42" s="51"/>
    </row>
    <row r="43" spans="1:15" x14ac:dyDescent="0.25">
      <c r="A43" s="52"/>
      <c r="B43" s="114"/>
      <c r="C43" s="114">
        <f>SUM(C39:C42)</f>
        <v>0</v>
      </c>
      <c r="D43" s="114">
        <f t="shared" ref="D43:H43" si="4">SUM(D39:D42)</f>
        <v>0</v>
      </c>
      <c r="E43" s="114">
        <f t="shared" si="4"/>
        <v>0</v>
      </c>
      <c r="F43" s="114">
        <f t="shared" si="4"/>
        <v>0</v>
      </c>
      <c r="G43" s="114">
        <f t="shared" si="4"/>
        <v>0</v>
      </c>
      <c r="H43" s="59">
        <f t="shared" si="4"/>
        <v>0</v>
      </c>
      <c r="J43" s="52">
        <f>SUM(J39:J42)</f>
        <v>0</v>
      </c>
      <c r="K43" s="114">
        <f t="shared" ref="K43:O43" si="5">SUM(K39:K42)</f>
        <v>0</v>
      </c>
      <c r="L43" s="114">
        <f t="shared" si="5"/>
        <v>0</v>
      </c>
      <c r="M43" s="114">
        <f t="shared" si="5"/>
        <v>0</v>
      </c>
      <c r="N43" s="114">
        <f t="shared" si="5"/>
        <v>0</v>
      </c>
      <c r="O43" s="59">
        <f t="shared" si="5"/>
        <v>0</v>
      </c>
    </row>
    <row r="44" spans="1:15" x14ac:dyDescent="0.25">
      <c r="A44" s="60"/>
      <c r="B44" s="61"/>
      <c r="C44" s="61"/>
      <c r="D44" s="61"/>
      <c r="E44" s="61"/>
      <c r="F44" s="61"/>
      <c r="G44" s="61"/>
      <c r="H44" s="62"/>
      <c r="J44" s="60"/>
      <c r="K44" s="61"/>
      <c r="L44" s="61"/>
      <c r="M44" s="61"/>
      <c r="N44" s="61"/>
      <c r="O44" s="62"/>
    </row>
    <row r="47" spans="1:15" ht="18" x14ac:dyDescent="0.25">
      <c r="A47" s="97" t="s">
        <v>48</v>
      </c>
      <c r="B47" s="98"/>
      <c r="C47" s="99"/>
      <c r="D47" s="100"/>
      <c r="E47" s="100"/>
      <c r="F47" s="100"/>
      <c r="G47" s="100"/>
      <c r="H47" s="101"/>
      <c r="J47" s="97" t="s">
        <v>42</v>
      </c>
      <c r="K47" s="99"/>
      <c r="L47" s="100"/>
      <c r="M47" s="100"/>
      <c r="N47" s="100"/>
      <c r="O47" s="102"/>
    </row>
    <row r="48" spans="1:15" x14ac:dyDescent="0.25">
      <c r="A48" s="103"/>
      <c r="B48" s="104"/>
      <c r="C48" s="104"/>
      <c r="D48" s="105"/>
      <c r="E48" s="105"/>
      <c r="F48" s="105"/>
      <c r="G48" s="105"/>
      <c r="H48" s="106"/>
      <c r="J48" s="103" t="s">
        <v>24</v>
      </c>
      <c r="K48" s="105"/>
      <c r="L48" s="105"/>
      <c r="M48" s="105"/>
      <c r="N48" s="105"/>
      <c r="O48" s="106"/>
    </row>
    <row r="49" spans="1:15" x14ac:dyDescent="0.25">
      <c r="A49" s="48"/>
      <c r="B49" s="123"/>
      <c r="C49" s="109" t="s">
        <v>22</v>
      </c>
      <c r="D49" s="109"/>
      <c r="E49" s="109"/>
      <c r="F49" s="109"/>
      <c r="G49" s="109"/>
      <c r="H49" s="58"/>
      <c r="J49" s="64" t="s">
        <v>22</v>
      </c>
      <c r="K49" s="109"/>
      <c r="L49" s="109"/>
      <c r="M49" s="109"/>
      <c r="N49" s="109"/>
      <c r="O49" s="58"/>
    </row>
    <row r="50" spans="1:15" x14ac:dyDescent="0.25">
      <c r="A50" s="49" t="s">
        <v>24</v>
      </c>
      <c r="B50" s="110"/>
      <c r="C50" s="124">
        <v>2019</v>
      </c>
      <c r="D50" s="112">
        <v>2020</v>
      </c>
      <c r="E50" s="112">
        <v>2021</v>
      </c>
      <c r="F50" s="112">
        <v>2022</v>
      </c>
      <c r="G50" s="112">
        <v>2023</v>
      </c>
      <c r="H50" s="113">
        <v>2024</v>
      </c>
      <c r="J50" s="65">
        <v>2019</v>
      </c>
      <c r="K50" s="112">
        <v>2020</v>
      </c>
      <c r="L50" s="112">
        <v>2021</v>
      </c>
      <c r="M50" s="112">
        <v>2022</v>
      </c>
      <c r="N50" s="112">
        <v>2023</v>
      </c>
      <c r="O50" s="113">
        <v>2024</v>
      </c>
    </row>
    <row r="51" spans="1:15" x14ac:dyDescent="0.25">
      <c r="A51" s="130"/>
      <c r="B51" s="134"/>
      <c r="C51" s="134"/>
      <c r="D51" s="134"/>
      <c r="E51" s="134"/>
      <c r="F51" s="134"/>
      <c r="G51" s="134"/>
      <c r="H51" s="132"/>
      <c r="J51" s="130"/>
      <c r="K51" s="134"/>
      <c r="L51" s="134"/>
      <c r="M51" s="134"/>
      <c r="N51" s="134"/>
      <c r="O51" s="132"/>
    </row>
    <row r="52" spans="1:15" x14ac:dyDescent="0.25">
      <c r="A52" s="52" t="s">
        <v>49</v>
      </c>
      <c r="B52" s="114"/>
      <c r="C52" s="115"/>
      <c r="D52" s="116"/>
      <c r="E52" s="116"/>
      <c r="F52" s="116"/>
      <c r="G52" s="116"/>
      <c r="H52" s="54"/>
      <c r="J52" s="50"/>
      <c r="K52" s="116"/>
      <c r="L52" s="116"/>
      <c r="M52" s="116"/>
      <c r="N52" s="116"/>
      <c r="O52" s="54"/>
    </row>
    <row r="53" spans="1:15" x14ac:dyDescent="0.25">
      <c r="A53" s="117"/>
      <c r="B53" s="118"/>
      <c r="C53" s="118"/>
      <c r="D53" s="119"/>
      <c r="E53" s="119"/>
      <c r="F53" s="119"/>
      <c r="G53" s="119"/>
      <c r="H53" s="120"/>
      <c r="J53" s="117"/>
      <c r="K53" s="119"/>
      <c r="L53" s="119"/>
      <c r="M53" s="119"/>
      <c r="N53" s="119"/>
      <c r="O53" s="120"/>
    </row>
    <row r="54" spans="1:15" x14ac:dyDescent="0.25">
      <c r="A54" s="117"/>
      <c r="B54" s="118"/>
      <c r="C54" s="118"/>
      <c r="D54" s="119"/>
      <c r="E54" s="119"/>
      <c r="F54" s="119"/>
      <c r="G54" s="119"/>
      <c r="H54" s="120"/>
      <c r="J54" s="117"/>
      <c r="K54" s="119"/>
      <c r="L54" s="119"/>
      <c r="M54" s="119"/>
      <c r="N54" s="119"/>
      <c r="O54" s="120"/>
    </row>
    <row r="55" spans="1:15" x14ac:dyDescent="0.25">
      <c r="A55" s="31"/>
      <c r="B55" s="121"/>
      <c r="C55" s="121"/>
      <c r="D55" s="122"/>
      <c r="E55" s="122"/>
      <c r="F55" s="122"/>
      <c r="G55" s="122"/>
      <c r="H55" s="51"/>
      <c r="J55" s="31"/>
      <c r="K55" s="122"/>
      <c r="L55" s="122"/>
      <c r="M55" s="122"/>
      <c r="N55" s="122"/>
      <c r="O55" s="51"/>
    </row>
    <row r="56" spans="1:15" x14ac:dyDescent="0.25">
      <c r="A56" s="31"/>
      <c r="B56" s="121"/>
      <c r="C56" s="121"/>
      <c r="D56" s="122"/>
      <c r="E56" s="122"/>
      <c r="F56" s="122"/>
      <c r="G56" s="122"/>
      <c r="H56" s="51"/>
      <c r="J56" s="31"/>
      <c r="K56" s="122"/>
      <c r="L56" s="122"/>
      <c r="M56" s="122"/>
      <c r="N56" s="122"/>
      <c r="O56" s="51"/>
    </row>
    <row r="57" spans="1:15" x14ac:dyDescent="0.25">
      <c r="A57" s="52"/>
      <c r="B57" s="114"/>
      <c r="C57" s="114">
        <f>SUM(C53:C56)</f>
        <v>0</v>
      </c>
      <c r="D57" s="114">
        <f t="shared" ref="D57:H57" si="6">SUM(D53:D56)</f>
        <v>0</v>
      </c>
      <c r="E57" s="114">
        <f t="shared" si="6"/>
        <v>0</v>
      </c>
      <c r="F57" s="114">
        <f t="shared" si="6"/>
        <v>0</v>
      </c>
      <c r="G57" s="114">
        <f t="shared" si="6"/>
        <v>0</v>
      </c>
      <c r="H57" s="59">
        <f t="shared" si="6"/>
        <v>0</v>
      </c>
      <c r="J57" s="52">
        <f>SUM(J53:J56)</f>
        <v>0</v>
      </c>
      <c r="K57" s="114">
        <f t="shared" ref="K57:O57" si="7">SUM(K53:K56)</f>
        <v>0</v>
      </c>
      <c r="L57" s="114">
        <f t="shared" si="7"/>
        <v>0</v>
      </c>
      <c r="M57" s="114">
        <f t="shared" si="7"/>
        <v>0</v>
      </c>
      <c r="N57" s="114">
        <f t="shared" si="7"/>
        <v>0</v>
      </c>
      <c r="O57" s="59">
        <f t="shared" si="7"/>
        <v>0</v>
      </c>
    </row>
    <row r="58" spans="1:15" x14ac:dyDescent="0.25">
      <c r="A58" s="60"/>
      <c r="B58" s="61"/>
      <c r="C58" s="61"/>
      <c r="D58" s="61"/>
      <c r="E58" s="61"/>
      <c r="F58" s="61"/>
      <c r="G58" s="61"/>
      <c r="H58" s="62"/>
      <c r="J58" s="60"/>
      <c r="K58" s="61"/>
      <c r="L58" s="61"/>
      <c r="M58" s="61"/>
      <c r="N58" s="61"/>
      <c r="O58" s="62"/>
    </row>
  </sheetData>
  <sheetProtection insertRows="0"/>
  <mergeCells count="8">
    <mergeCell ref="A51:H51"/>
    <mergeCell ref="J51:O51"/>
    <mergeCell ref="A8:H8"/>
    <mergeCell ref="J8:O8"/>
    <mergeCell ref="A22:H22"/>
    <mergeCell ref="J22:O22"/>
    <mergeCell ref="A37:H37"/>
    <mergeCell ref="J37:O37"/>
  </mergeCells>
  <pageMargins left="0.7" right="0.7" top="0.75" bottom="0.75" header="0.3" footer="0.3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E4ADA14FC7C045885128543F1748CB" ma:contentTypeVersion="2" ma:contentTypeDescription="Skapa ett nytt dokument." ma:contentTypeScope="" ma:versionID="50c3d9af7f061473842569346e2af093">
  <xsd:schema xmlns:xsd="http://www.w3.org/2001/XMLSchema" xmlns:xs="http://www.w3.org/2001/XMLSchema" xmlns:p="http://schemas.microsoft.com/office/2006/metadata/properties" xmlns:ns2="a61e1b96-41d8-4bed-a7b6-00218255e3f0" targetNamespace="http://schemas.microsoft.com/office/2006/metadata/properties" ma:root="true" ma:fieldsID="1bee03690ae9505c32ec3f153829a45d" ns2:_="">
    <xsd:import namespace="a61e1b96-41d8-4bed-a7b6-00218255e3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e1b96-41d8-4bed-a7b6-00218255e3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84DBBF-994B-4F6C-A877-42BB7F854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1e1b96-41d8-4bed-a7b6-00218255e3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7BC05B-9DF4-4274-8B72-0FFEB665FEB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61e1b96-41d8-4bed-a7b6-00218255e3f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A88E62-12F5-433E-9D17-1F7F0E5090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Drift per nämnd (2)</vt:lpstr>
      <vt:lpstr>SBN</vt:lpstr>
      <vt:lpstr>SBN statsbidrag mm </vt:lpstr>
    </vt:vector>
  </TitlesOfParts>
  <Manager/>
  <Company>Botkyrka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Ödalen Annette</dc:creator>
  <cp:keywords/>
  <dc:description/>
  <cp:lastModifiedBy>Zilic Senada</cp:lastModifiedBy>
  <cp:revision/>
  <cp:lastPrinted>2020-08-06T08:32:16Z</cp:lastPrinted>
  <dcterms:created xsi:type="dcterms:W3CDTF">2016-10-07T13:42:06Z</dcterms:created>
  <dcterms:modified xsi:type="dcterms:W3CDTF">2020-08-06T08:33:11Z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0x01010062E4ADA14FC7C045885128543F1748CB</vt:lpwstr>
  </property>
</Properties>
</file>